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p51219\OneDrive - Groupe IPSEN\COLLECT\2022\ToV report as of June\"/>
    </mc:Choice>
  </mc:AlternateContent>
  <xr:revisionPtr revIDLastSave="0" documentId="13_ncr:1_{8A3D2D0E-EB39-4E43-BC46-AA0E80DD02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6" i="1" l="1"/>
  <c r="K65" i="1"/>
  <c r="K93" i="1"/>
  <c r="K92" i="1"/>
  <c r="N81" i="1"/>
  <c r="K81" i="1"/>
  <c r="N82" i="1"/>
  <c r="K82" i="1"/>
  <c r="N76" i="1"/>
  <c r="K76" i="1"/>
  <c r="N80" i="1"/>
  <c r="K80" i="1"/>
  <c r="K34" i="1"/>
  <c r="J65" i="1" l="1"/>
  <c r="I65" i="1"/>
  <c r="I66" i="1" l="1"/>
  <c r="N62" i="1"/>
  <c r="N59" i="1"/>
  <c r="N58" i="1"/>
  <c r="N54" i="1"/>
  <c r="N53" i="1"/>
  <c r="N52" i="1"/>
  <c r="N51" i="1"/>
  <c r="N50" i="1"/>
  <c r="N49" i="1"/>
  <c r="N48" i="1"/>
  <c r="N47" i="1"/>
  <c r="N46" i="1"/>
  <c r="N45" i="1"/>
  <c r="N44" i="1"/>
  <c r="N42" i="1"/>
  <c r="N41" i="1"/>
  <c r="N38" i="1"/>
  <c r="N37" i="1"/>
  <c r="N36" i="1"/>
  <c r="N35" i="1"/>
  <c r="N34" i="1"/>
  <c r="N33" i="1"/>
  <c r="N32" i="1"/>
  <c r="N31" i="1"/>
  <c r="N30" i="1"/>
  <c r="N29" i="1"/>
  <c r="N27" i="1"/>
  <c r="N25" i="1"/>
  <c r="N22" i="1"/>
  <c r="N21" i="1"/>
  <c r="N20" i="1"/>
  <c r="N19" i="1"/>
  <c r="N18" i="1"/>
  <c r="N16" i="1"/>
  <c r="N15" i="1"/>
  <c r="N13" i="1"/>
  <c r="N11" i="1"/>
  <c r="N8" i="1"/>
  <c r="N7" i="1"/>
  <c r="N63" i="1"/>
  <c r="N92" i="1"/>
  <c r="N65" i="1" l="1"/>
  <c r="N96" i="1" s="1"/>
  <c r="K94" i="1"/>
  <c r="M96" i="1"/>
  <c r="K67" i="1" l="1"/>
  <c r="J67" i="1"/>
  <c r="I67" i="1"/>
</calcChain>
</file>

<file path=xl/sharedStrings.xml><?xml version="1.0" encoding="utf-8"?>
<sst xmlns="http://schemas.openxmlformats.org/spreadsheetml/2006/main" count="478" uniqueCount="217">
  <si>
    <r>
      <rPr>
        <b/>
        <sz val="9"/>
        <rFont val="Consolas"/>
        <family val="3"/>
      </rPr>
      <t>"A" függelék - Standardizált közzétételi minta</t>
    </r>
  </si>
  <si>
    <r>
      <rPr>
        <b/>
        <sz val="9"/>
        <rFont val="Consolas"/>
        <family val="3"/>
      </rPr>
      <t>Közzététel dátuma:30/06/2023</t>
    </r>
  </si>
  <si>
    <r>
      <rPr>
        <b/>
        <sz val="6"/>
        <rFont val="Consolas"/>
        <family val="3"/>
      </rPr>
      <t>Név</t>
    </r>
  </si>
  <si>
    <r>
      <rPr>
        <b/>
        <sz val="6"/>
        <rFont val="Consolas"/>
        <family val="3"/>
      </rPr>
      <t>Székhely (Egészségügyi szolgáltató / szervezet) vagy praxis helye (Egészségügyi szakember)</t>
    </r>
  </si>
  <si>
    <r>
      <rPr>
        <b/>
        <sz val="6"/>
        <rFont val="Consolas"/>
        <family val="3"/>
      </rPr>
      <t>Tevékenység végzésének helye (ország  szerint)</t>
    </r>
  </si>
  <si>
    <r>
      <rPr>
        <b/>
        <sz val="6"/>
        <rFont val="Consolas"/>
        <family val="3"/>
      </rPr>
      <t>Tevékenység végzésének címe</t>
    </r>
  </si>
  <si>
    <r>
      <rPr>
        <b/>
        <sz val="6"/>
        <rFont val="Consolas"/>
        <family val="3"/>
      </rPr>
      <t>Pecsétszám / nyilvántartási szám ( cégjegyzékszám, statisztikai számjel stb.) OPCIONÁLIS</t>
    </r>
  </si>
  <si>
    <r>
      <rPr>
        <b/>
        <sz val="6"/>
        <rFont val="Consolas"/>
        <family val="3"/>
      </rPr>
      <t>Egészségügyi szolgáltatónak / szervezetnek nyújtott adományok és támogatások</t>
    </r>
  </si>
  <si>
    <r>
      <rPr>
        <b/>
        <sz val="6"/>
        <rFont val="Consolas"/>
        <family val="3"/>
      </rPr>
      <t>Rendezvényekhez nyújtott juttatások</t>
    </r>
  </si>
  <si>
    <r>
      <rPr>
        <b/>
        <sz val="6"/>
        <rFont val="Consolas"/>
        <family val="3"/>
      </rPr>
      <t>Szolgáltatói és tanácsadói díjak</t>
    </r>
  </si>
  <si>
    <r>
      <rPr>
        <b/>
        <sz val="6"/>
        <rFont val="Consolas"/>
        <family val="3"/>
      </rPr>
      <t>Összeg OPCIONÁLIS</t>
    </r>
  </si>
  <si>
    <r>
      <rPr>
        <b/>
        <sz val="6"/>
        <rFont val="Consolas"/>
        <family val="3"/>
      </rPr>
      <t>Egészségügyi szolgáltatóval / szervezettel vagy egészségügyi szolgáltató / szervezet által megbízott harmadik féllel rendezvény szervezésére kötött támogatási szerződés</t>
    </r>
  </si>
  <si>
    <r>
      <rPr>
        <b/>
        <sz val="6"/>
        <rFont val="Consolas"/>
        <family val="3"/>
      </rPr>
      <t>Regisztrációs díjak</t>
    </r>
  </si>
  <si>
    <r>
      <rPr>
        <b/>
        <sz val="6"/>
        <rFont val="Consolas"/>
        <family val="3"/>
      </rPr>
      <t>Utazási és szállás költségtérítés</t>
    </r>
  </si>
  <si>
    <r>
      <rPr>
        <b/>
        <sz val="6"/>
        <rFont val="Consolas"/>
        <family val="3"/>
      </rPr>
      <t>Díjak</t>
    </r>
  </si>
  <si>
    <r>
      <rPr>
        <b/>
        <sz val="6"/>
        <rFont val="Consolas"/>
        <family val="3"/>
      </rPr>
      <t>A szolgáltatási és tanácsadói szerződésben meghatározott járulékos költségek</t>
    </r>
  </si>
  <si>
    <r>
      <rPr>
        <b/>
        <i/>
        <sz val="6"/>
        <color rgb="FFFFFFFF"/>
        <rFont val="Consolas"/>
        <family val="3"/>
      </rPr>
      <t>NÉV SZERINTI EGYÉNI KÖZZÉTÉTEL - Egészségügyi szakemberenként (minden tárgyévi, egy Egyészségügyi szakembernek nyújtott Juttatás összevonásra kerül: amennyiben szükséges, az egyes összegenkénti elszámolást a</t>
    </r>
  </si>
  <si>
    <r>
      <rPr>
        <b/>
        <i/>
        <sz val="6"/>
        <color rgb="FFFFFFFF"/>
        <rFont val="Consolas"/>
        <family val="3"/>
      </rPr>
      <t>Kedvezményezettnek vagy az illetékes hatóságoknak hozzáférhetővé kell tenni)</t>
    </r>
  </si>
  <si>
    <r>
      <rPr>
        <b/>
        <sz val="6"/>
        <rFont val="Consolas"/>
        <family val="3"/>
      </rPr>
      <t>Győr</t>
    </r>
  </si>
  <si>
    <r>
      <rPr>
        <b/>
        <sz val="6"/>
        <rFont val="Consolas"/>
        <family val="3"/>
      </rPr>
      <t>Magyarorszag</t>
    </r>
  </si>
  <si>
    <r>
      <rPr>
        <b/>
        <sz val="6"/>
        <rFont val="Consolas"/>
        <family val="3"/>
      </rPr>
      <t>Vasvári Pál tca 2-4</t>
    </r>
  </si>
  <si>
    <r>
      <rPr>
        <b/>
        <sz val="6"/>
        <rFont val="Consolas"/>
        <family val="3"/>
      </rPr>
      <t>N/A</t>
    </r>
  </si>
  <si>
    <r>
      <rPr>
        <b/>
        <sz val="6"/>
        <rFont val="Consolas"/>
        <family val="3"/>
      </rPr>
      <t>Bihari, Katalin</t>
    </r>
  </si>
  <si>
    <r>
      <rPr>
        <b/>
        <sz val="6"/>
        <rFont val="Consolas"/>
        <family val="3"/>
      </rPr>
      <t>Kecskemét</t>
    </r>
  </si>
  <si>
    <r>
      <rPr>
        <b/>
        <sz val="6"/>
        <rFont val="Consolas"/>
        <family val="3"/>
      </rPr>
      <t>Nyíri út 38</t>
    </r>
  </si>
  <si>
    <r>
      <rPr>
        <b/>
        <sz val="6"/>
        <rFont val="Consolas"/>
        <family val="3"/>
      </rPr>
      <t>Bíró, Mátyás</t>
    </r>
  </si>
  <si>
    <r>
      <rPr>
        <b/>
        <sz val="6"/>
        <rFont val="Consolas"/>
        <family val="3"/>
      </rPr>
      <t>Miskolc</t>
    </r>
  </si>
  <si>
    <r>
      <rPr>
        <b/>
        <sz val="6"/>
        <rFont val="Consolas"/>
        <family val="3"/>
      </rPr>
      <t>Szentpéter kapu 72-76</t>
    </r>
  </si>
  <si>
    <r>
      <rPr>
        <b/>
        <sz val="6"/>
        <rFont val="Consolas"/>
        <family val="3"/>
      </rPr>
      <t>Czurkó, Marina</t>
    </r>
  </si>
  <si>
    <r>
      <rPr>
        <b/>
        <sz val="6"/>
        <rFont val="Consolas"/>
        <family val="3"/>
      </rPr>
      <t>Kisvárda</t>
    </r>
  </si>
  <si>
    <r>
      <rPr>
        <b/>
        <sz val="6"/>
        <rFont val="Consolas"/>
        <family val="3"/>
      </rPr>
      <t>Árpád utca 26</t>
    </r>
  </si>
  <si>
    <r>
      <rPr>
        <b/>
        <sz val="6"/>
        <rFont val="Consolas"/>
        <family val="3"/>
      </rPr>
      <t>Diószeghy, Péter</t>
    </r>
  </si>
  <si>
    <r>
      <rPr>
        <b/>
        <sz val="6"/>
        <rFont val="Consolas"/>
        <family val="3"/>
      </rPr>
      <t>Nyíregyháza</t>
    </r>
  </si>
  <si>
    <r>
      <rPr>
        <b/>
        <sz val="6"/>
        <rFont val="Consolas"/>
        <family val="3"/>
      </rPr>
      <t>Szent István utca 68</t>
    </r>
  </si>
  <si>
    <r>
      <rPr>
        <b/>
        <sz val="6"/>
        <rFont val="Consolas"/>
        <family val="3"/>
      </rPr>
      <t>Fazekas, Fruzsina</t>
    </r>
  </si>
  <si>
    <r>
      <rPr>
        <b/>
        <sz val="6"/>
        <rFont val="Consolas"/>
        <family val="3"/>
      </rPr>
      <t>Budapest</t>
    </r>
  </si>
  <si>
    <r>
      <rPr>
        <b/>
        <sz val="6"/>
        <rFont val="Consolas"/>
        <family val="3"/>
      </rPr>
      <t>Péterfy Sándor utca 8-20</t>
    </r>
  </si>
  <si>
    <r>
      <rPr>
        <b/>
        <sz val="6"/>
        <rFont val="Consolas"/>
        <family val="3"/>
      </rPr>
      <t>Fritz, Réka</t>
    </r>
  </si>
  <si>
    <r>
      <rPr>
        <b/>
        <sz val="6"/>
        <rFont val="Consolas"/>
        <family val="3"/>
      </rPr>
      <t>Szeged</t>
    </r>
  </si>
  <si>
    <r>
      <rPr>
        <b/>
        <sz val="6"/>
        <rFont val="Consolas"/>
        <family val="3"/>
      </rPr>
      <t>Bárka utca 1</t>
    </r>
  </si>
  <si>
    <r>
      <rPr>
        <b/>
        <sz val="6"/>
        <rFont val="Consolas"/>
        <family val="3"/>
      </rPr>
      <t>Gárdián, Gabriella</t>
    </r>
  </si>
  <si>
    <r>
      <rPr>
        <b/>
        <sz val="6"/>
        <rFont val="Consolas"/>
        <family val="3"/>
      </rPr>
      <t>Kálvária sugárút 57</t>
    </r>
  </si>
  <si>
    <r>
      <rPr>
        <b/>
        <sz val="6"/>
        <rFont val="Consolas"/>
        <family val="3"/>
      </rPr>
      <t>Kunos, Csaba</t>
    </r>
  </si>
  <si>
    <r>
      <rPr>
        <b/>
        <sz val="6"/>
        <rFont val="Consolas"/>
        <family val="3"/>
      </rPr>
      <t>Szövetség utca 14-16</t>
    </r>
  </si>
  <si>
    <r>
      <rPr>
        <b/>
        <sz val="6"/>
        <rFont val="Consolas"/>
        <family val="3"/>
      </rPr>
      <t>Lehoczky, Alexandra</t>
    </r>
  </si>
  <si>
    <r>
      <rPr>
        <b/>
        <sz val="6"/>
        <rFont val="Consolas"/>
        <family val="3"/>
      </rPr>
      <t>Békéscsaba</t>
    </r>
  </si>
  <si>
    <r>
      <rPr>
        <b/>
        <sz val="6"/>
        <rFont val="Consolas"/>
        <family val="3"/>
      </rPr>
      <t>Becsey Oszkár utca 36 Békéscsaba</t>
    </r>
  </si>
  <si>
    <r>
      <rPr>
        <b/>
        <sz val="6"/>
        <rFont val="Consolas"/>
        <family val="3"/>
      </rPr>
      <t>Mahalek, Judit Mária</t>
    </r>
  </si>
  <si>
    <r>
      <rPr>
        <b/>
        <sz val="6"/>
        <rFont val="Consolas"/>
        <family val="3"/>
      </rPr>
      <t>Róbert Károlyk rt 44</t>
    </r>
  </si>
  <si>
    <r>
      <rPr>
        <b/>
        <sz val="6"/>
        <rFont val="Consolas"/>
        <family val="3"/>
      </rPr>
      <t>Sipőcz, István</t>
    </r>
  </si>
  <si>
    <r>
      <rPr>
        <b/>
        <sz val="6"/>
        <rFont val="Consolas"/>
        <family val="3"/>
      </rPr>
      <t>Szabóné dr Hajdú, Klára</t>
    </r>
  </si>
  <si>
    <r>
      <rPr>
        <b/>
        <sz val="6"/>
        <rFont val="Consolas"/>
        <family val="3"/>
      </rPr>
      <t>Szarvas utca 24</t>
    </r>
  </si>
  <si>
    <r>
      <rPr>
        <b/>
        <sz val="6"/>
        <rFont val="Consolas"/>
        <family val="3"/>
      </rPr>
      <t>Szántó, István</t>
    </r>
  </si>
  <si>
    <r>
      <rPr>
        <b/>
        <sz val="6"/>
        <rFont val="Consolas"/>
        <family val="3"/>
      </rPr>
      <t>Székesfehérvár</t>
    </r>
  </si>
  <si>
    <r>
      <rPr>
        <b/>
        <sz val="6"/>
        <rFont val="Consolas"/>
        <family val="3"/>
      </rPr>
      <t>Seregélyesi út</t>
    </r>
  </si>
  <si>
    <r>
      <rPr>
        <b/>
        <sz val="6"/>
        <rFont val="Consolas"/>
        <family val="3"/>
      </rPr>
      <t>Vecsernyésné Nemes, Edina</t>
    </r>
  </si>
  <si>
    <r>
      <rPr>
        <b/>
        <sz val="6"/>
        <rFont val="Consolas"/>
        <family val="3"/>
      </rPr>
      <t>Orosháza</t>
    </r>
  </si>
  <si>
    <r>
      <rPr>
        <b/>
        <sz val="6"/>
        <rFont val="Consolas"/>
        <family val="3"/>
      </rPr>
      <t>Könd utca 59</t>
    </r>
  </si>
  <si>
    <r>
      <rPr>
        <b/>
        <i/>
        <sz val="6"/>
        <color rgb="FFFFFFFF"/>
        <rFont val="Consolas"/>
        <family val="3"/>
      </rPr>
      <t>EGYÉB, A FENTIEKHEZ NEM SOROLHATÓ - amennyiben az információ egyéni közzétételének jogi akadálya van</t>
    </r>
  </si>
  <si>
    <r>
      <rPr>
        <b/>
        <sz val="6"/>
        <rFont val="Consolas"/>
        <family val="3"/>
      </rPr>
      <t>A fentiek szerinti Kedvezményezetteknek nyújtott Juttatások összege</t>
    </r>
  </si>
  <si>
    <r>
      <rPr>
        <b/>
        <sz val="6"/>
        <rFont val="Consolas"/>
        <family val="3"/>
      </rPr>
      <t>Kedvezményezettek száma - összesített közzététel</t>
    </r>
  </si>
  <si>
    <r>
      <rPr>
        <b/>
        <sz val="6"/>
        <rFont val="Consolas"/>
        <family val="3"/>
      </rPr>
      <t>Kedvezményezettek (összesített közzététel) százalékos aránya az összes Kedvezményezett viszonylatában</t>
    </r>
  </si>
  <si>
    <r>
      <rPr>
        <b/>
        <i/>
        <sz val="6"/>
        <color rgb="FFFFFFFF"/>
        <rFont val="Consolas"/>
        <family val="3"/>
      </rPr>
      <t>NÉV SZERINTI EGYÉNI KÖZZÉTÉTEL - Egészségügyi szolgáltatónként / szervezetenként (minden tárgyévi, egy Egyészségügyi szolgáltatónak / szervezetnek nyújtott Juttatás összevonásra kerül: amennyiben szükséges, az egyes összegenkénti elszámolást a Kedvezményezettnek vagy az illetékes hatóságoknak hozzáférhetővé kell tenni)</t>
    </r>
  </si>
  <si>
    <r>
      <rPr>
        <b/>
        <sz val="6"/>
        <rFont val="Consolas"/>
        <family val="3"/>
      </rPr>
      <t>Antik Humán Bt.</t>
    </r>
  </si>
  <si>
    <r>
      <rPr>
        <b/>
        <sz val="6"/>
        <rFont val="Consolas"/>
        <family val="3"/>
      </rPr>
      <t>Debrecen</t>
    </r>
  </si>
  <si>
    <r>
      <rPr>
        <b/>
        <sz val="6"/>
        <rFont val="Consolas"/>
        <family val="3"/>
      </rPr>
      <t>Tessedik S. 4</t>
    </r>
  </si>
  <si>
    <r>
      <rPr>
        <b/>
        <sz val="6"/>
        <rFont val="Consolas"/>
        <family val="3"/>
      </rPr>
      <t>Assortmed Kft</t>
    </r>
  </si>
  <si>
    <r>
      <rPr>
        <b/>
        <sz val="6"/>
        <rFont val="Consolas"/>
        <family val="3"/>
      </rPr>
      <t>Üröm</t>
    </r>
  </si>
  <si>
    <r>
      <rPr>
        <b/>
        <sz val="6"/>
        <rFont val="Consolas"/>
        <family val="3"/>
      </rPr>
      <t>Huszár u. 6</t>
    </r>
  </si>
  <si>
    <r>
      <rPr>
        <b/>
        <sz val="6"/>
        <rFont val="Consolas"/>
        <family val="3"/>
      </rPr>
      <t>KECSKEMET</t>
    </r>
  </si>
  <si>
    <r>
      <rPr>
        <b/>
        <sz val="6"/>
        <rFont val="Consolas"/>
        <family val="3"/>
      </rPr>
      <t>BKS BT.</t>
    </r>
  </si>
  <si>
    <r>
      <rPr>
        <b/>
        <sz val="6"/>
        <rFont val="Consolas"/>
        <family val="3"/>
      </rPr>
      <t>BUDAPEST</t>
    </r>
  </si>
  <si>
    <r>
      <rPr>
        <b/>
        <sz val="6"/>
        <rFont val="Consolas"/>
        <family val="3"/>
      </rPr>
      <t>HERMINA UT 29/A.</t>
    </r>
  </si>
  <si>
    <r>
      <rPr>
        <b/>
        <sz val="6"/>
        <rFont val="Consolas"/>
        <family val="3"/>
      </rPr>
      <t>DERMAKLAR EU. SZOLG. KFT.</t>
    </r>
  </si>
  <si>
    <r>
      <rPr>
        <b/>
        <sz val="6"/>
        <rFont val="Consolas"/>
        <family val="3"/>
      </rPr>
      <t>SZARVAS U. 24.</t>
    </r>
  </si>
  <si>
    <r>
      <rPr>
        <b/>
        <sz val="6"/>
        <rFont val="Consolas"/>
        <family val="3"/>
      </rPr>
      <t>DOROSMED Kft.</t>
    </r>
  </si>
  <si>
    <r>
      <rPr>
        <b/>
        <sz val="6"/>
        <rFont val="Consolas"/>
        <family val="3"/>
      </rPr>
      <t>Szentendre</t>
    </r>
  </si>
  <si>
    <r>
      <rPr>
        <b/>
        <sz val="6"/>
        <rFont val="Consolas"/>
        <family val="3"/>
      </rPr>
      <t>Nagyvárad 11</t>
    </r>
  </si>
  <si>
    <r>
      <rPr>
        <b/>
        <sz val="6"/>
        <rFont val="Consolas"/>
        <family val="3"/>
      </rPr>
      <t>Dr. Gardian Gabriella Zsuzsanna</t>
    </r>
  </si>
  <si>
    <r>
      <rPr>
        <b/>
        <sz val="6"/>
        <rFont val="Consolas"/>
        <family val="3"/>
      </rPr>
      <t>Osztrovszkyu.16.</t>
    </r>
  </si>
  <si>
    <r>
      <rPr>
        <b/>
        <sz val="6"/>
        <rFont val="Consolas"/>
        <family val="3"/>
      </rPr>
      <t>Dr. Med-Max Eü-i és Szolg Bt</t>
    </r>
  </si>
  <si>
    <r>
      <rPr>
        <b/>
        <sz val="6"/>
        <rFont val="Consolas"/>
        <family val="3"/>
      </rPr>
      <t>Pécs</t>
    </r>
  </si>
  <si>
    <r>
      <rPr>
        <b/>
        <sz val="6"/>
        <rFont val="Consolas"/>
        <family val="3"/>
      </rPr>
      <t>Rókus 5/B</t>
    </r>
  </si>
  <si>
    <r>
      <rPr>
        <b/>
        <sz val="6"/>
        <rFont val="Consolas"/>
        <family val="3"/>
      </rPr>
      <t>DR.BEAuty Kft.</t>
    </r>
  </si>
  <si>
    <r>
      <rPr>
        <b/>
        <sz val="6"/>
        <rFont val="Consolas"/>
        <family val="3"/>
      </rPr>
      <t>Vörösgyűrű sétány 24</t>
    </r>
  </si>
  <si>
    <r>
      <rPr>
        <b/>
        <sz val="6"/>
        <rFont val="Consolas"/>
        <family val="3"/>
      </rPr>
      <t>ERETNEK BT</t>
    </r>
  </si>
  <si>
    <r>
      <rPr>
        <b/>
        <sz val="6"/>
        <rFont val="Consolas"/>
        <family val="3"/>
      </rPr>
      <t>HANGYA 24/A</t>
    </r>
  </si>
  <si>
    <r>
      <rPr>
        <b/>
        <sz val="6"/>
        <rFont val="Consolas"/>
        <family val="3"/>
      </rPr>
      <t>Halekamed Kft.</t>
    </r>
  </si>
  <si>
    <r>
      <rPr>
        <b/>
        <sz val="6"/>
        <rFont val="Consolas"/>
        <family val="3"/>
      </rPr>
      <t>Híd utca 6. 5</t>
    </r>
  </si>
  <si>
    <r>
      <rPr>
        <b/>
        <sz val="6"/>
        <rFont val="Consolas"/>
        <family val="3"/>
      </rPr>
      <t>KR-Med BT.</t>
    </r>
  </si>
  <si>
    <r>
      <rPr>
        <b/>
        <sz val="6"/>
        <rFont val="Consolas"/>
        <family val="3"/>
      </rPr>
      <t>Szilagyi E. u 101</t>
    </r>
  </si>
  <si>
    <r>
      <rPr>
        <b/>
        <sz val="6"/>
        <rFont val="Consolas"/>
        <family val="3"/>
      </rPr>
      <t>Kullmann Doki Eü Bt</t>
    </r>
  </si>
  <si>
    <r>
      <rPr>
        <b/>
        <sz val="6"/>
        <rFont val="Consolas"/>
        <family val="3"/>
      </rPr>
      <t xml:space="preserve">Apáczai Cs. J.
</t>
    </r>
    <r>
      <rPr>
        <b/>
        <sz val="6"/>
        <rFont val="Consolas"/>
        <family val="3"/>
      </rPr>
      <t>U. 1</t>
    </r>
  </si>
  <si>
    <r>
      <rPr>
        <b/>
        <sz val="6"/>
        <rFont val="Consolas"/>
        <family val="3"/>
      </rPr>
      <t>Medicoart Eü.és Szolg. Oktató Bt.</t>
    </r>
  </si>
  <si>
    <r>
      <rPr>
        <b/>
        <sz val="6"/>
        <rFont val="Consolas"/>
        <family val="3"/>
      </rPr>
      <t>Novaset kft</t>
    </r>
  </si>
  <si>
    <r>
      <rPr>
        <b/>
        <sz val="6"/>
        <rFont val="Consolas"/>
        <family val="3"/>
      </rPr>
      <t>Bosnyák u. 10.</t>
    </r>
  </si>
  <si>
    <r>
      <rPr>
        <b/>
        <sz val="6"/>
        <rFont val="Consolas"/>
        <family val="3"/>
      </rPr>
      <t xml:space="preserve">S.D. 76
</t>
    </r>
    <r>
      <rPr>
        <b/>
        <sz val="6"/>
        <rFont val="Consolas"/>
        <family val="3"/>
      </rPr>
      <t>Egészségügyi Kft</t>
    </r>
  </si>
  <si>
    <r>
      <rPr>
        <b/>
        <sz val="6"/>
        <rFont val="Consolas"/>
        <family val="3"/>
      </rPr>
      <t>Tündér 19</t>
    </r>
  </si>
  <si>
    <r>
      <rPr>
        <b/>
        <sz val="6"/>
        <rFont val="Consolas"/>
        <family val="3"/>
      </rPr>
      <t>Szegedi Neurológiáért Alapítvány</t>
    </r>
  </si>
  <si>
    <r>
      <rPr>
        <b/>
        <sz val="6"/>
        <rFont val="Consolas"/>
        <family val="3"/>
      </rPr>
      <t>Semmelweiss utca 6</t>
    </r>
  </si>
  <si>
    <r>
      <rPr>
        <b/>
        <sz val="6"/>
        <rFont val="Consolas"/>
        <family val="3"/>
      </rPr>
      <t>VA 2 MED Kft.</t>
    </r>
  </si>
  <si>
    <r>
      <rPr>
        <b/>
        <sz val="6"/>
        <rFont val="Consolas"/>
        <family val="3"/>
      </rPr>
      <t>Újítók utca 19</t>
    </r>
  </si>
  <si>
    <r>
      <rPr>
        <b/>
        <sz val="6"/>
        <color rgb="FFFFFFFF"/>
        <rFont val="Consolas"/>
        <family val="3"/>
      </rPr>
      <t>ÖSSZESÍTETT KÖZZÉTÉTEL</t>
    </r>
  </si>
  <si>
    <r>
      <rPr>
        <b/>
        <sz val="6"/>
        <rFont val="Consolas"/>
        <family val="3"/>
      </rPr>
      <t>Az AIPM Magatartási Kódexben meghatározott kutatás-fejlesztéshez kapcsolódó Juttatások</t>
    </r>
  </si>
  <si>
    <r>
      <rPr>
        <sz val="8"/>
        <rFont val="Arial"/>
        <family val="2"/>
      </rPr>
      <t>frissítve: 2019. június 27.</t>
    </r>
  </si>
  <si>
    <t>Egészségügyi szakember</t>
  </si>
  <si>
    <t>Egészségügyi / szolgáltató szervezet</t>
  </si>
  <si>
    <t>Kutatás - fejlesztés</t>
  </si>
  <si>
    <t>FUNFKIRCHEN MEDICAL BT.</t>
  </si>
  <si>
    <t>SZOLESZ-DULO 53</t>
  </si>
  <si>
    <t>Magyarorszag</t>
  </si>
  <si>
    <t>Barkó, Dorina</t>
  </si>
  <si>
    <t>Barta, Alíz</t>
  </si>
  <si>
    <t>Butt, Edina</t>
  </si>
  <si>
    <t>Csehely, Csilla</t>
  </si>
  <si>
    <t>Dencs, Dalma</t>
  </si>
  <si>
    <t>Deseő, Kinga</t>
  </si>
  <si>
    <t>Dohán, Erzsébet Orsolya</t>
  </si>
  <si>
    <t>Erdélyi, Rita</t>
  </si>
  <si>
    <t>Fakan, Bernadett</t>
  </si>
  <si>
    <t>Faour, Ibrahim</t>
  </si>
  <si>
    <t>Fazekas, Ferenc</t>
  </si>
  <si>
    <t>Fülöpné Dr. Sarang, Krisztina</t>
  </si>
  <si>
    <t>Gárdián, Gabriella Zsuzsanna</t>
  </si>
  <si>
    <t>Hánis, Csilla</t>
  </si>
  <si>
    <t>Jakab, Ivett</t>
  </si>
  <si>
    <t>Jenei, Ágnes</t>
  </si>
  <si>
    <t>Kinyó, Ágnes</t>
  </si>
  <si>
    <t>Király, Zsolt</t>
  </si>
  <si>
    <t>Kiss, Gabriella</t>
  </si>
  <si>
    <t>Kiss-Galántai, Laura</t>
  </si>
  <si>
    <t>Kovács, Nóra</t>
  </si>
  <si>
    <t>Lehr, Edina</t>
  </si>
  <si>
    <t>Lengyel, Enikő</t>
  </si>
  <si>
    <t>Mokkarrami, Mohammad Ali</t>
  </si>
  <si>
    <t>Nagy, Albert</t>
  </si>
  <si>
    <t>Nagy, Annamária</t>
  </si>
  <si>
    <t>Nagy, Anett</t>
  </si>
  <si>
    <t>Paizs, Petra</t>
  </si>
  <si>
    <t>Papp, Emőke</t>
  </si>
  <si>
    <t>Prépost, Eszter</t>
  </si>
  <si>
    <t>Restásné Dr. Hegedűs, Beáta Katalin</t>
  </si>
  <si>
    <t>Sarang, Krisztina</t>
  </si>
  <si>
    <t>Schreiner, Kinga</t>
  </si>
  <si>
    <t>Sipőcz, István</t>
  </si>
  <si>
    <t>Tallósy, Bernadett</t>
  </si>
  <si>
    <t>Tardi, Alíz</t>
  </si>
  <si>
    <t>Veréb, Klára</t>
  </si>
  <si>
    <t>Zádori, Dénes</t>
  </si>
  <si>
    <t>Debrecen</t>
  </si>
  <si>
    <t>Gyöngyös</t>
  </si>
  <si>
    <t>Szeged</t>
  </si>
  <si>
    <t>Nyíregyháza</t>
  </si>
  <si>
    <t>Budapest</t>
  </si>
  <si>
    <t>Kecskemét</t>
  </si>
  <si>
    <t>Kaposvár</t>
  </si>
  <si>
    <t>Szombathely</t>
  </si>
  <si>
    <t>Eger</t>
  </si>
  <si>
    <t>Hajdúnánás</t>
  </si>
  <si>
    <t>Pécs</t>
  </si>
  <si>
    <t>Veszprém</t>
  </si>
  <si>
    <t>Zalaegerszeg</t>
  </si>
  <si>
    <t>Miskolc</t>
  </si>
  <si>
    <t>Kalocsa</t>
  </si>
  <si>
    <t>Vác</t>
  </si>
  <si>
    <t>Szentendre</t>
  </si>
  <si>
    <t>Felpéc</t>
  </si>
  <si>
    <t>Bordány</t>
  </si>
  <si>
    <t>Nagyerdei körút 98</t>
  </si>
  <si>
    <t>Mátraháza Mátrai Gyógyintézet</t>
  </si>
  <si>
    <t>Semmelweis utca 6</t>
  </si>
  <si>
    <t>Sóstói utca 62</t>
  </si>
  <si>
    <t>Maglódi út 89-91</t>
  </si>
  <si>
    <t>Csaba utca 24</t>
  </si>
  <si>
    <t>Korányi Sándor utca 2</t>
  </si>
  <si>
    <t>Nyíri út 38</t>
  </si>
  <si>
    <t>Tallián Gyula utca 20-32</t>
  </si>
  <si>
    <t>Lehel utca 59</t>
  </si>
  <si>
    <t>Temesvári út 41.</t>
  </si>
  <si>
    <t>Osztrovszky u. 16</t>
  </si>
  <si>
    <t>Korányi fasor 6</t>
  </si>
  <si>
    <t>Knézich Károly utca 5</t>
  </si>
  <si>
    <t>Reviczky Utca 1</t>
  </si>
  <si>
    <t>Árnyas liget 2. 2.em. 16.</t>
  </si>
  <si>
    <t>Óvoda utca 2</t>
  </si>
  <si>
    <t>Áckine András 9</t>
  </si>
  <si>
    <t>Gólyadombi utca 12</t>
  </si>
  <si>
    <t>Uzsoki utca 29-41</t>
  </si>
  <si>
    <t>Kővári utca 1-7</t>
  </si>
  <si>
    <t>Csabai kapu 9-11.</t>
  </si>
  <si>
    <t>Kossuth utca 34-36</t>
  </si>
  <si>
    <t>Szent János utca 18</t>
  </si>
  <si>
    <t>Édesanyék útja 17</t>
  </si>
  <si>
    <t>Erzsébet körút 64</t>
  </si>
  <si>
    <t>Vörösgyűszű sétány 24</t>
  </si>
  <si>
    <t>Markusovszky Lajos utca 5</t>
  </si>
  <si>
    <t>Török utca 7</t>
  </si>
  <si>
    <t>JÓZSEF ATTILA UTCA 11</t>
  </si>
  <si>
    <t>Szanatórium utca 1</t>
  </si>
  <si>
    <t>Zákányszéki út 10</t>
  </si>
  <si>
    <t>Gaál, Magdolna</t>
  </si>
  <si>
    <t>Hubina, Erika</t>
  </si>
  <si>
    <t>Podmaniczky utca 111</t>
  </si>
  <si>
    <t>Győr</t>
  </si>
  <si>
    <t>Dr Mezősi Emese</t>
  </si>
  <si>
    <t>Keskeny dűlő 7.</t>
  </si>
  <si>
    <t>PULMO 2003 Bt.</t>
  </si>
  <si>
    <t>Cinca sor 2</t>
  </si>
  <si>
    <t>Pápa</t>
  </si>
  <si>
    <t>288262</t>
  </si>
  <si>
    <t>Barsi Ernő utca 2/D</t>
  </si>
  <si>
    <t>Szikszó park 9.</t>
  </si>
  <si>
    <t>Zrínyi utca 26.</t>
  </si>
  <si>
    <t>Gárdony</t>
  </si>
  <si>
    <t>Varga, Zsolt</t>
  </si>
  <si>
    <t>Füzi, Dóra</t>
  </si>
  <si>
    <t>Butz, Henriett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</si>
</sst>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Times New Roman"/>
      <charset val="204"/>
    </font>
    <font>
      <b/>
      <sz val="9"/>
      <name val="Consolas"/>
    </font>
    <font>
      <b/>
      <sz val="6"/>
      <name val="Consolas"/>
    </font>
    <font>
      <b/>
      <i/>
      <sz val="6"/>
      <name val="Consolas"/>
    </font>
    <font>
      <b/>
      <sz val="6"/>
      <color rgb="FF000000"/>
      <name val="Consolas"/>
      <family val="2"/>
    </font>
    <font>
      <sz val="8"/>
      <name val="Arial"/>
    </font>
    <font>
      <b/>
      <sz val="9"/>
      <name val="Consolas"/>
      <family val="3"/>
    </font>
    <font>
      <b/>
      <sz val="6"/>
      <name val="Consolas"/>
      <family val="3"/>
    </font>
    <font>
      <b/>
      <i/>
      <sz val="6"/>
      <color rgb="FFFFFFFF"/>
      <name val="Consolas"/>
      <family val="3"/>
    </font>
    <font>
      <b/>
      <sz val="6"/>
      <color rgb="FFFFFFFF"/>
      <name val="Consolas"/>
      <family val="3"/>
    </font>
    <font>
      <sz val="8"/>
      <name val="Arial"/>
      <family val="2"/>
    </font>
    <font>
      <sz val="10"/>
      <color rgb="FF000000"/>
      <name val="Times New Roman"/>
      <family val="1"/>
    </font>
    <font>
      <sz val="10"/>
      <color rgb="FFFFFFFF"/>
      <name val="Times New Roman"/>
      <family val="1"/>
    </font>
    <font>
      <sz val="9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BD4B3"/>
      </patternFill>
    </fill>
    <fill>
      <patternFill patternType="solid">
        <fgColor rgb="FFF2DBDB"/>
      </patternFill>
    </fill>
    <fill>
      <patternFill patternType="solid">
        <fgColor rgb="FF9ABA59"/>
      </patternFill>
    </fill>
    <fill>
      <patternFill patternType="solid">
        <fgColor rgb="FFE6B8B6"/>
      </patternFill>
    </fill>
    <fill>
      <patternFill patternType="solid">
        <fgColor rgb="FF75933B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/>
      <diagonal/>
    </border>
  </borders>
  <cellStyleXfs count="1">
    <xf numFmtId="0" fontId="0" fillId="0" borderId="0"/>
  </cellStyleXfs>
  <cellXfs count="78">
    <xf numFmtId="0" fontId="0" fillId="0" borderId="0" xfId="0" applyFill="1" applyBorder="1" applyAlignment="1">
      <alignment horizontal="left" vertical="top"/>
    </xf>
    <xf numFmtId="0" fontId="0" fillId="0" borderId="9" xfId="0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 indent="3"/>
    </xf>
    <xf numFmtId="2" fontId="4" fillId="0" borderId="9" xfId="0" applyNumberFormat="1" applyFont="1" applyFill="1" applyBorder="1" applyAlignment="1">
      <alignment horizontal="right" vertical="center" shrinkToFit="1"/>
    </xf>
    <xf numFmtId="1" fontId="4" fillId="0" borderId="9" xfId="0" applyNumberFormat="1" applyFont="1" applyFill="1" applyBorder="1" applyAlignment="1">
      <alignment horizontal="right" vertical="center" shrinkToFit="1"/>
    </xf>
    <xf numFmtId="1" fontId="4" fillId="0" borderId="9" xfId="0" applyNumberFormat="1" applyFont="1" applyFill="1" applyBorder="1" applyAlignment="1">
      <alignment horizontal="left" vertical="center" shrinkToFit="1"/>
    </xf>
    <xf numFmtId="0" fontId="0" fillId="0" borderId="9" xfId="0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center" vertical="center" wrapText="1"/>
    </xf>
    <xf numFmtId="2" fontId="4" fillId="0" borderId="17" xfId="0" applyNumberFormat="1" applyFont="1" applyFill="1" applyBorder="1" applyAlignment="1">
      <alignment horizontal="right" vertical="center" shrinkToFit="1"/>
    </xf>
    <xf numFmtId="0" fontId="0" fillId="0" borderId="17" xfId="0" applyFill="1" applyBorder="1" applyAlignment="1">
      <alignment horizontal="left" vertical="center" wrapText="1"/>
    </xf>
    <xf numFmtId="0" fontId="0" fillId="0" borderId="17" xfId="0" applyFill="1" applyBorder="1" applyAlignment="1">
      <alignment horizontal="right" vertical="center" wrapText="1"/>
    </xf>
    <xf numFmtId="0" fontId="0" fillId="0" borderId="9" xfId="0" applyFill="1" applyBorder="1" applyAlignment="1">
      <alignment horizontal="right" vertical="center" wrapText="1"/>
    </xf>
    <xf numFmtId="0" fontId="0" fillId="0" borderId="14" xfId="0" applyFill="1" applyBorder="1" applyAlignment="1">
      <alignment horizontal="right" vertical="center" wrapText="1"/>
    </xf>
    <xf numFmtId="0" fontId="0" fillId="0" borderId="15" xfId="0" applyFill="1" applyBorder="1" applyAlignment="1">
      <alignment horizontal="right" vertical="center" wrapText="1"/>
    </xf>
    <xf numFmtId="0" fontId="0" fillId="0" borderId="16" xfId="0" applyFill="1" applyBorder="1" applyAlignment="1">
      <alignment horizontal="right" vertical="center" wrapText="1"/>
    </xf>
    <xf numFmtId="2" fontId="13" fillId="0" borderId="0" xfId="0" applyNumberFormat="1" applyFont="1" applyFill="1" applyBorder="1" applyAlignment="1">
      <alignment horizontal="left" vertical="top"/>
    </xf>
    <xf numFmtId="2" fontId="0" fillId="0" borderId="0" xfId="0" applyNumberFormat="1" applyFill="1" applyBorder="1" applyAlignment="1">
      <alignment horizontal="left" vertical="top"/>
    </xf>
    <xf numFmtId="2" fontId="4" fillId="0" borderId="9" xfId="0" applyNumberFormat="1" applyFont="1" applyFill="1" applyBorder="1" applyAlignment="1">
      <alignment horizontal="left" vertical="center" indent="2" shrinkToFit="1"/>
    </xf>
    <xf numFmtId="0" fontId="5" fillId="0" borderId="10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12" fillId="6" borderId="1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left" vertical="center" wrapText="1" indent="2"/>
    </xf>
    <xf numFmtId="0" fontId="0" fillId="4" borderId="11" xfId="0" applyFill="1" applyBorder="1" applyAlignment="1">
      <alignment horizontal="left" vertical="center" wrapText="1" indent="2"/>
    </xf>
    <xf numFmtId="0" fontId="0" fillId="4" borderId="12" xfId="0" applyFill="1" applyBorder="1" applyAlignment="1">
      <alignment horizontal="left" vertical="center" wrapText="1" indent="2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 indent="4"/>
    </xf>
    <xf numFmtId="0" fontId="3" fillId="4" borderId="3" xfId="0" applyFont="1" applyFill="1" applyBorder="1" applyAlignment="1">
      <alignment horizontal="left" vertical="center" wrapText="1" indent="4"/>
    </xf>
    <xf numFmtId="0" fontId="3" fillId="4" borderId="4" xfId="0" applyFont="1" applyFill="1" applyBorder="1" applyAlignment="1">
      <alignment horizontal="left" vertical="center" wrapText="1" indent="4"/>
    </xf>
    <xf numFmtId="0" fontId="3" fillId="4" borderId="18" xfId="0" applyFont="1" applyFill="1" applyBorder="1" applyAlignment="1">
      <alignment horizontal="center" vertical="top" wrapText="1"/>
    </xf>
    <xf numFmtId="0" fontId="3" fillId="4" borderId="0" xfId="0" applyFon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right" vertical="top" wrapText="1"/>
    </xf>
    <xf numFmtId="0" fontId="1" fillId="2" borderId="7" xfId="0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right" vertical="top" wrapText="1"/>
    </xf>
    <xf numFmtId="0" fontId="0" fillId="0" borderId="1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0" fillId="0" borderId="20" xfId="0" applyFill="1" applyBorder="1" applyAlignment="1">
      <alignment horizontal="right" vertical="center" wrapText="1"/>
    </xf>
    <xf numFmtId="0" fontId="0" fillId="0" borderId="21" xfId="0" applyFill="1" applyBorder="1" applyAlignment="1">
      <alignment horizontal="right" vertical="center" wrapText="1"/>
    </xf>
    <xf numFmtId="0" fontId="7" fillId="0" borderId="17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9"/>
  <sheetViews>
    <sheetView tabSelected="1" topLeftCell="A61" zoomScale="118" zoomScaleNormal="118" workbookViewId="0">
      <selection activeCell="P67" sqref="P67"/>
    </sheetView>
  </sheetViews>
  <sheetFormatPr defaultRowHeight="12.75" x14ac:dyDescent="0.2"/>
  <cols>
    <col min="1" max="1" width="14.33203125" customWidth="1"/>
    <col min="2" max="2" width="14" customWidth="1"/>
    <col min="3" max="3" width="22.83203125" customWidth="1"/>
    <col min="4" max="4" width="12.6640625" customWidth="1"/>
    <col min="5" max="5" width="16.33203125" customWidth="1"/>
    <col min="6" max="6" width="20.5" customWidth="1"/>
    <col min="7" max="7" width="20.6640625" customWidth="1"/>
    <col min="8" max="8" width="30" customWidth="1"/>
    <col min="9" max="9" width="15.1640625" customWidth="1"/>
    <col min="10" max="10" width="14" customWidth="1"/>
    <col min="11" max="11" width="12.6640625" customWidth="1"/>
    <col min="12" max="12" width="16.6640625" customWidth="1"/>
    <col min="13" max="13" width="14" customWidth="1"/>
    <col min="14" max="14" width="12.6640625" customWidth="1"/>
    <col min="16" max="16" width="13.1640625" bestFit="1" customWidth="1"/>
  </cols>
  <sheetData>
    <row r="1" spans="1:14" ht="18" customHeight="1" x14ac:dyDescent="0.2">
      <c r="A1" s="66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18" customHeight="1" x14ac:dyDescent="0.2">
      <c r="A2" s="69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1"/>
    </row>
    <row r="3" spans="1:14" ht="20.25" customHeight="1" x14ac:dyDescent="0.2">
      <c r="A3" s="36"/>
      <c r="B3" s="56" t="s">
        <v>2</v>
      </c>
      <c r="C3" s="56" t="s">
        <v>3</v>
      </c>
      <c r="D3" s="56" t="s">
        <v>4</v>
      </c>
      <c r="E3" s="58" t="s">
        <v>5</v>
      </c>
      <c r="F3" s="56" t="s">
        <v>6</v>
      </c>
      <c r="G3" s="56" t="s">
        <v>7</v>
      </c>
      <c r="H3" s="44" t="s">
        <v>8</v>
      </c>
      <c r="I3" s="45"/>
      <c r="J3" s="46"/>
      <c r="K3" s="44" t="s">
        <v>9</v>
      </c>
      <c r="L3" s="46"/>
      <c r="M3" s="72"/>
      <c r="N3" s="56" t="s">
        <v>10</v>
      </c>
    </row>
    <row r="4" spans="1:14" ht="54.75" customHeight="1" x14ac:dyDescent="0.2">
      <c r="A4" s="38"/>
      <c r="B4" s="57"/>
      <c r="C4" s="57"/>
      <c r="D4" s="57"/>
      <c r="E4" s="59"/>
      <c r="F4" s="57"/>
      <c r="G4" s="57"/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73"/>
      <c r="N4" s="57"/>
    </row>
    <row r="5" spans="1:14" ht="18.95" customHeight="1" x14ac:dyDescent="0.2">
      <c r="A5" s="24" t="s">
        <v>105</v>
      </c>
      <c r="B5" s="60" t="s">
        <v>16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2"/>
    </row>
    <row r="6" spans="1:14" ht="15" customHeight="1" x14ac:dyDescent="0.2">
      <c r="A6" s="25"/>
      <c r="B6" s="63" t="s">
        <v>17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5"/>
    </row>
    <row r="7" spans="1:14" x14ac:dyDescent="0.2">
      <c r="A7" s="25"/>
      <c r="B7" s="9" t="s">
        <v>111</v>
      </c>
      <c r="C7" s="9" t="s">
        <v>149</v>
      </c>
      <c r="D7" s="9" t="s">
        <v>110</v>
      </c>
      <c r="E7" s="9" t="s">
        <v>168</v>
      </c>
      <c r="F7" s="12"/>
      <c r="G7" s="9" t="s">
        <v>21</v>
      </c>
      <c r="H7" s="10" t="s">
        <v>21</v>
      </c>
      <c r="I7" s="11">
        <v>75000</v>
      </c>
      <c r="J7" s="11"/>
      <c r="K7" s="11"/>
      <c r="L7" s="13"/>
      <c r="M7" s="13"/>
      <c r="N7" s="11">
        <f>SUM(I7:L7)</f>
        <v>75000</v>
      </c>
    </row>
    <row r="8" spans="1:14" ht="16.5" x14ac:dyDescent="0.2">
      <c r="A8" s="25"/>
      <c r="B8" s="9" t="s">
        <v>112</v>
      </c>
      <c r="C8" s="9" t="s">
        <v>150</v>
      </c>
      <c r="D8" s="9" t="s">
        <v>110</v>
      </c>
      <c r="E8" s="9" t="s">
        <v>169</v>
      </c>
      <c r="F8" s="12"/>
      <c r="G8" s="9" t="s">
        <v>21</v>
      </c>
      <c r="H8" s="10" t="s">
        <v>21</v>
      </c>
      <c r="I8" s="11">
        <v>30000</v>
      </c>
      <c r="J8" s="11">
        <v>68000</v>
      </c>
      <c r="K8" s="11"/>
      <c r="L8" s="13"/>
      <c r="M8" s="13"/>
      <c r="N8" s="11">
        <f>SUM(I8:L8)</f>
        <v>98000</v>
      </c>
    </row>
    <row r="9" spans="1:14" x14ac:dyDescent="0.2">
      <c r="A9" s="25"/>
      <c r="B9" s="9" t="s">
        <v>22</v>
      </c>
      <c r="C9" s="9" t="s">
        <v>23</v>
      </c>
      <c r="D9" s="9" t="s">
        <v>19</v>
      </c>
      <c r="E9" s="9" t="s">
        <v>24</v>
      </c>
      <c r="F9" s="12"/>
      <c r="G9" s="9" t="s">
        <v>21</v>
      </c>
      <c r="H9" s="10" t="s">
        <v>21</v>
      </c>
      <c r="I9" s="11">
        <v>82500</v>
      </c>
      <c r="J9" s="11">
        <v>89000</v>
      </c>
      <c r="K9" s="13"/>
      <c r="L9" s="13"/>
      <c r="M9" s="13"/>
      <c r="N9" s="11">
        <v>171500</v>
      </c>
    </row>
    <row r="10" spans="1:14" ht="16.5" x14ac:dyDescent="0.2">
      <c r="A10" s="25"/>
      <c r="B10" s="9" t="s">
        <v>25</v>
      </c>
      <c r="C10" s="9" t="s">
        <v>26</v>
      </c>
      <c r="D10" s="9" t="s">
        <v>19</v>
      </c>
      <c r="E10" s="9" t="s">
        <v>27</v>
      </c>
      <c r="F10" s="12"/>
      <c r="G10" s="9" t="s">
        <v>21</v>
      </c>
      <c r="H10" s="10" t="s">
        <v>21</v>
      </c>
      <c r="I10" s="11">
        <v>355731.23</v>
      </c>
      <c r="J10" s="11">
        <v>433900</v>
      </c>
      <c r="K10" s="13"/>
      <c r="L10" s="13"/>
      <c r="M10" s="13"/>
      <c r="N10" s="11">
        <v>789631.23</v>
      </c>
    </row>
    <row r="11" spans="1:14" x14ac:dyDescent="0.2">
      <c r="A11" s="25"/>
      <c r="B11" s="9" t="s">
        <v>113</v>
      </c>
      <c r="C11" s="9" t="s">
        <v>151</v>
      </c>
      <c r="D11" s="9" t="s">
        <v>110</v>
      </c>
      <c r="E11" s="9" t="s">
        <v>170</v>
      </c>
      <c r="F11" s="12"/>
      <c r="G11" s="9" t="s">
        <v>21</v>
      </c>
      <c r="H11" s="10" t="s">
        <v>21</v>
      </c>
      <c r="I11" s="11">
        <v>301800</v>
      </c>
      <c r="J11" s="11"/>
      <c r="K11" s="11"/>
      <c r="L11" s="13"/>
      <c r="M11" s="13"/>
      <c r="N11" s="11">
        <f>SUM(I11:L11)</f>
        <v>301800</v>
      </c>
    </row>
    <row r="12" spans="1:14" x14ac:dyDescent="0.2">
      <c r="A12" s="25"/>
      <c r="B12" s="77" t="s">
        <v>216</v>
      </c>
      <c r="C12" s="77" t="s">
        <v>153</v>
      </c>
      <c r="D12" s="77" t="s">
        <v>110</v>
      </c>
      <c r="E12" s="9" t="s">
        <v>211</v>
      </c>
      <c r="F12" s="12"/>
      <c r="G12" s="9" t="s">
        <v>21</v>
      </c>
      <c r="H12" s="10" t="s">
        <v>21</v>
      </c>
      <c r="I12" s="11"/>
      <c r="J12" s="11"/>
      <c r="K12" s="11">
        <v>150000</v>
      </c>
      <c r="L12" s="13"/>
      <c r="M12" s="13"/>
      <c r="N12" s="11">
        <v>150000</v>
      </c>
    </row>
    <row r="13" spans="1:14" x14ac:dyDescent="0.2">
      <c r="A13" s="25"/>
      <c r="B13" s="9" t="s">
        <v>114</v>
      </c>
      <c r="C13" s="9" t="s">
        <v>152</v>
      </c>
      <c r="D13" s="9" t="s">
        <v>110</v>
      </c>
      <c r="E13" s="9" t="s">
        <v>171</v>
      </c>
      <c r="F13" s="12"/>
      <c r="G13" s="9" t="s">
        <v>21</v>
      </c>
      <c r="H13" s="10" t="s">
        <v>21</v>
      </c>
      <c r="I13" s="11">
        <v>86900</v>
      </c>
      <c r="J13" s="11"/>
      <c r="K13" s="11"/>
      <c r="L13" s="13"/>
      <c r="M13" s="13"/>
      <c r="N13" s="11">
        <f>SUM(I13:L13)</f>
        <v>86900</v>
      </c>
    </row>
    <row r="14" spans="1:14" x14ac:dyDescent="0.2">
      <c r="A14" s="25"/>
      <c r="B14" s="9" t="s">
        <v>28</v>
      </c>
      <c r="C14" s="9" t="s">
        <v>29</v>
      </c>
      <c r="D14" s="9" t="s">
        <v>19</v>
      </c>
      <c r="E14" s="9" t="s">
        <v>30</v>
      </c>
      <c r="F14" s="12"/>
      <c r="G14" s="9" t="s">
        <v>21</v>
      </c>
      <c r="H14" s="10" t="s">
        <v>21</v>
      </c>
      <c r="I14" s="13"/>
      <c r="J14" s="11">
        <v>431275.72</v>
      </c>
      <c r="K14" s="13"/>
      <c r="L14" s="13"/>
      <c r="M14" s="13"/>
      <c r="N14" s="11">
        <v>431275.72</v>
      </c>
    </row>
    <row r="15" spans="1:14" x14ac:dyDescent="0.2">
      <c r="A15" s="25"/>
      <c r="B15" s="9" t="s">
        <v>115</v>
      </c>
      <c r="C15" s="9" t="s">
        <v>153</v>
      </c>
      <c r="D15" s="9" t="s">
        <v>110</v>
      </c>
      <c r="E15" s="9" t="s">
        <v>172</v>
      </c>
      <c r="F15" s="12"/>
      <c r="G15" s="9" t="s">
        <v>21</v>
      </c>
      <c r="H15" s="10" t="s">
        <v>21</v>
      </c>
      <c r="I15" s="11">
        <v>49980</v>
      </c>
      <c r="J15" s="11">
        <v>33300</v>
      </c>
      <c r="K15" s="11"/>
      <c r="L15" s="13"/>
      <c r="M15" s="13"/>
      <c r="N15" s="11">
        <f>SUM(I15:L15)</f>
        <v>83280</v>
      </c>
    </row>
    <row r="16" spans="1:14" x14ac:dyDescent="0.2">
      <c r="A16" s="25"/>
      <c r="B16" s="9" t="s">
        <v>116</v>
      </c>
      <c r="C16" s="9" t="s">
        <v>153</v>
      </c>
      <c r="D16" s="9" t="s">
        <v>110</v>
      </c>
      <c r="E16" s="9" t="s">
        <v>173</v>
      </c>
      <c r="F16" s="12"/>
      <c r="G16" s="9" t="s">
        <v>21</v>
      </c>
      <c r="H16" s="10" t="s">
        <v>21</v>
      </c>
      <c r="I16" s="11">
        <v>11900</v>
      </c>
      <c r="J16" s="11"/>
      <c r="K16" s="11"/>
      <c r="L16" s="13"/>
      <c r="M16" s="13"/>
      <c r="N16" s="11">
        <f>SUM(I16:L16)</f>
        <v>11900</v>
      </c>
    </row>
    <row r="17" spans="1:14" ht="16.5" x14ac:dyDescent="0.2">
      <c r="A17" s="25"/>
      <c r="B17" s="9" t="s">
        <v>31</v>
      </c>
      <c r="C17" s="9" t="s">
        <v>32</v>
      </c>
      <c r="D17" s="9" t="s">
        <v>19</v>
      </c>
      <c r="E17" s="9" t="s">
        <v>33</v>
      </c>
      <c r="F17" s="12"/>
      <c r="G17" s="9" t="s">
        <v>21</v>
      </c>
      <c r="H17" s="10" t="s">
        <v>21</v>
      </c>
      <c r="I17" s="11">
        <v>40000</v>
      </c>
      <c r="J17" s="11">
        <v>33000</v>
      </c>
      <c r="K17" s="13"/>
      <c r="L17" s="13"/>
      <c r="M17" s="13"/>
      <c r="N17" s="11">
        <v>73000</v>
      </c>
    </row>
    <row r="18" spans="1:14" ht="16.5" x14ac:dyDescent="0.2">
      <c r="A18" s="25"/>
      <c r="B18" s="9" t="s">
        <v>117</v>
      </c>
      <c r="C18" s="9" t="s">
        <v>153</v>
      </c>
      <c r="D18" s="9" t="s">
        <v>110</v>
      </c>
      <c r="E18" s="9" t="s">
        <v>174</v>
      </c>
      <c r="F18" s="12"/>
      <c r="G18" s="9" t="s">
        <v>21</v>
      </c>
      <c r="H18" s="10" t="s">
        <v>21</v>
      </c>
      <c r="I18" s="11">
        <v>216544.08959999998</v>
      </c>
      <c r="J18" s="11">
        <v>433900</v>
      </c>
      <c r="K18" s="11">
        <v>450000</v>
      </c>
      <c r="L18" s="13"/>
      <c r="M18" s="13"/>
      <c r="N18" s="11">
        <f>SUM(I18:L18)</f>
        <v>1100444.0896000001</v>
      </c>
    </row>
    <row r="19" spans="1:14" x14ac:dyDescent="0.2">
      <c r="A19" s="25"/>
      <c r="B19" s="9" t="s">
        <v>118</v>
      </c>
      <c r="C19" s="9" t="s">
        <v>149</v>
      </c>
      <c r="D19" s="9" t="s">
        <v>110</v>
      </c>
      <c r="E19" s="9" t="s">
        <v>168</v>
      </c>
      <c r="F19" s="12"/>
      <c r="G19" s="9" t="s">
        <v>21</v>
      </c>
      <c r="H19" s="10" t="s">
        <v>21</v>
      </c>
      <c r="I19" s="11">
        <v>75000</v>
      </c>
      <c r="J19" s="11"/>
      <c r="K19" s="11"/>
      <c r="L19" s="13"/>
      <c r="M19" s="13"/>
      <c r="N19" s="11">
        <f>SUM(I19:L19)</f>
        <v>75000</v>
      </c>
    </row>
    <row r="20" spans="1:14" ht="16.5" x14ac:dyDescent="0.2">
      <c r="A20" s="25"/>
      <c r="B20" s="9" t="s">
        <v>119</v>
      </c>
      <c r="C20" s="9" t="s">
        <v>154</v>
      </c>
      <c r="D20" s="9" t="s">
        <v>110</v>
      </c>
      <c r="E20" s="9" t="s">
        <v>175</v>
      </c>
      <c r="F20" s="12"/>
      <c r="G20" s="9" t="s">
        <v>21</v>
      </c>
      <c r="H20" s="10" t="s">
        <v>21</v>
      </c>
      <c r="I20" s="11">
        <v>49980</v>
      </c>
      <c r="J20" s="11"/>
      <c r="K20" s="11"/>
      <c r="L20" s="13"/>
      <c r="M20" s="13"/>
      <c r="N20" s="11">
        <f>SUM(I20:L20)</f>
        <v>49980</v>
      </c>
    </row>
    <row r="21" spans="1:14" ht="16.5" x14ac:dyDescent="0.2">
      <c r="A21" s="25"/>
      <c r="B21" s="9" t="s">
        <v>120</v>
      </c>
      <c r="C21" s="9" t="s">
        <v>155</v>
      </c>
      <c r="D21" s="9" t="s">
        <v>110</v>
      </c>
      <c r="E21" s="9" t="s">
        <v>176</v>
      </c>
      <c r="F21" s="12"/>
      <c r="G21" s="9" t="s">
        <v>21</v>
      </c>
      <c r="H21" s="10" t="s">
        <v>21</v>
      </c>
      <c r="I21" s="11">
        <v>45000</v>
      </c>
      <c r="J21" s="11">
        <v>19500</v>
      </c>
      <c r="K21" s="11"/>
      <c r="L21" s="13"/>
      <c r="M21" s="13"/>
      <c r="N21" s="11">
        <f>SUM(I21:L21)</f>
        <v>64500</v>
      </c>
    </row>
    <row r="22" spans="1:14" x14ac:dyDescent="0.2">
      <c r="A22" s="25"/>
      <c r="B22" s="9" t="s">
        <v>121</v>
      </c>
      <c r="C22" s="9" t="s">
        <v>153</v>
      </c>
      <c r="D22" s="9" t="s">
        <v>110</v>
      </c>
      <c r="E22" s="9" t="s">
        <v>177</v>
      </c>
      <c r="F22" s="12"/>
      <c r="G22" s="9" t="s">
        <v>21</v>
      </c>
      <c r="H22" s="10" t="s">
        <v>21</v>
      </c>
      <c r="I22" s="11">
        <v>87000</v>
      </c>
      <c r="J22" s="11"/>
      <c r="K22" s="11"/>
      <c r="L22" s="13"/>
      <c r="M22" s="13"/>
      <c r="N22" s="11">
        <f>SUM(I22:L22)</f>
        <v>87000</v>
      </c>
    </row>
    <row r="23" spans="1:14" ht="16.5" x14ac:dyDescent="0.2">
      <c r="A23" s="25"/>
      <c r="B23" s="9" t="s">
        <v>34</v>
      </c>
      <c r="C23" s="9" t="s">
        <v>35</v>
      </c>
      <c r="D23" s="9" t="s">
        <v>19</v>
      </c>
      <c r="E23" s="9" t="s">
        <v>36</v>
      </c>
      <c r="F23" s="12"/>
      <c r="G23" s="9" t="s">
        <v>21</v>
      </c>
      <c r="H23" s="10" t="s">
        <v>21</v>
      </c>
      <c r="I23" s="11">
        <v>130000</v>
      </c>
      <c r="J23" s="13"/>
      <c r="K23" s="13"/>
      <c r="L23" s="13"/>
      <c r="M23" s="13"/>
      <c r="N23" s="11">
        <v>130000</v>
      </c>
    </row>
    <row r="24" spans="1:14" x14ac:dyDescent="0.2">
      <c r="A24" s="25"/>
      <c r="B24" s="9" t="s">
        <v>37</v>
      </c>
      <c r="C24" s="9" t="s">
        <v>38</v>
      </c>
      <c r="D24" s="9" t="s">
        <v>19</v>
      </c>
      <c r="E24" s="9" t="s">
        <v>39</v>
      </c>
      <c r="F24" s="12"/>
      <c r="G24" s="9" t="s">
        <v>21</v>
      </c>
      <c r="H24" s="10" t="s">
        <v>21</v>
      </c>
      <c r="I24" s="11">
        <v>60000</v>
      </c>
      <c r="J24" s="13"/>
      <c r="K24" s="13"/>
      <c r="L24" s="13"/>
      <c r="M24" s="13"/>
      <c r="N24" s="11">
        <v>60000</v>
      </c>
    </row>
    <row r="25" spans="1:14" ht="24.75" x14ac:dyDescent="0.2">
      <c r="A25" s="25"/>
      <c r="B25" s="9" t="s">
        <v>122</v>
      </c>
      <c r="C25" s="9" t="s">
        <v>156</v>
      </c>
      <c r="D25" s="9" t="s">
        <v>110</v>
      </c>
      <c r="E25" s="9" t="s">
        <v>178</v>
      </c>
      <c r="F25" s="12"/>
      <c r="G25" s="9" t="s">
        <v>21</v>
      </c>
      <c r="H25" s="10" t="s">
        <v>21</v>
      </c>
      <c r="I25" s="11"/>
      <c r="J25" s="11"/>
      <c r="K25" s="11">
        <v>200000</v>
      </c>
      <c r="L25" s="13"/>
      <c r="M25" s="13"/>
      <c r="N25" s="11">
        <f>SUM(I25:L25)</f>
        <v>200000</v>
      </c>
    </row>
    <row r="26" spans="1:14" x14ac:dyDescent="0.2">
      <c r="A26" s="25"/>
      <c r="B26" s="77" t="s">
        <v>215</v>
      </c>
      <c r="C26" s="77" t="s">
        <v>203</v>
      </c>
      <c r="D26" s="77" t="s">
        <v>110</v>
      </c>
      <c r="E26" s="9" t="s">
        <v>210</v>
      </c>
      <c r="F26" s="12"/>
      <c r="G26" s="9" t="s">
        <v>21</v>
      </c>
      <c r="H26" s="10" t="s">
        <v>21</v>
      </c>
      <c r="I26" s="11"/>
      <c r="J26" s="11"/>
      <c r="K26" s="11">
        <v>100000</v>
      </c>
      <c r="L26" s="13"/>
      <c r="M26" s="13"/>
      <c r="N26" s="11">
        <v>100000</v>
      </c>
    </row>
    <row r="27" spans="1:14" x14ac:dyDescent="0.2">
      <c r="A27" s="25"/>
      <c r="B27" s="9" t="s">
        <v>200</v>
      </c>
      <c r="C27" s="9" t="s">
        <v>151</v>
      </c>
      <c r="D27" s="9" t="s">
        <v>110</v>
      </c>
      <c r="E27" s="9" t="s">
        <v>180</v>
      </c>
      <c r="F27" s="12"/>
      <c r="G27" s="9" t="s">
        <v>21</v>
      </c>
      <c r="H27" s="10" t="s">
        <v>21</v>
      </c>
      <c r="I27" s="11"/>
      <c r="J27" s="11">
        <v>180077.46339999998</v>
      </c>
      <c r="K27" s="11"/>
      <c r="L27" s="13"/>
      <c r="M27" s="13"/>
      <c r="N27" s="11">
        <f>SUM(I27:L27)</f>
        <v>180077.46339999998</v>
      </c>
    </row>
    <row r="28" spans="1:14" ht="16.5" x14ac:dyDescent="0.2">
      <c r="A28" s="25"/>
      <c r="B28" s="9" t="s">
        <v>40</v>
      </c>
      <c r="C28" s="9" t="s">
        <v>38</v>
      </c>
      <c r="D28" s="9" t="s">
        <v>19</v>
      </c>
      <c r="E28" s="9" t="s">
        <v>41</v>
      </c>
      <c r="F28" s="12"/>
      <c r="G28" s="9" t="s">
        <v>21</v>
      </c>
      <c r="H28" s="10" t="s">
        <v>21</v>
      </c>
      <c r="I28" s="11">
        <v>127000</v>
      </c>
      <c r="J28" s="11">
        <v>805463.6</v>
      </c>
      <c r="K28" s="13"/>
      <c r="L28" s="13"/>
      <c r="M28" s="13"/>
      <c r="N28" s="11">
        <v>932463.6</v>
      </c>
    </row>
    <row r="29" spans="1:14" ht="24.75" x14ac:dyDescent="0.2">
      <c r="A29" s="25"/>
      <c r="B29" s="9" t="s">
        <v>123</v>
      </c>
      <c r="C29" s="9" t="s">
        <v>151</v>
      </c>
      <c r="D29" s="9" t="s">
        <v>110</v>
      </c>
      <c r="E29" s="9" t="s">
        <v>179</v>
      </c>
      <c r="F29" s="12"/>
      <c r="G29" s="9" t="s">
        <v>21</v>
      </c>
      <c r="H29" s="10" t="s">
        <v>21</v>
      </c>
      <c r="I29" s="11"/>
      <c r="J29" s="11"/>
      <c r="K29" s="11">
        <v>2570000</v>
      </c>
      <c r="L29" s="13"/>
      <c r="M29" s="13"/>
      <c r="N29" s="11">
        <f t="shared" ref="N29:N38" si="0">SUM(I29:L29)</f>
        <v>2570000</v>
      </c>
    </row>
    <row r="30" spans="1:14" x14ac:dyDescent="0.2">
      <c r="A30" s="25"/>
      <c r="B30" s="9" t="s">
        <v>124</v>
      </c>
      <c r="C30" s="9" t="s">
        <v>151</v>
      </c>
      <c r="D30" s="9" t="s">
        <v>110</v>
      </c>
      <c r="E30" s="9" t="s">
        <v>180</v>
      </c>
      <c r="F30" s="12"/>
      <c r="G30" s="9" t="s">
        <v>21</v>
      </c>
      <c r="H30" s="10" t="s">
        <v>21</v>
      </c>
      <c r="I30" s="11">
        <v>60000</v>
      </c>
      <c r="J30" s="11"/>
      <c r="K30" s="11"/>
      <c r="L30" s="13"/>
      <c r="M30" s="13"/>
      <c r="N30" s="11">
        <f t="shared" si="0"/>
        <v>60000</v>
      </c>
    </row>
    <row r="31" spans="1:14" ht="16.5" x14ac:dyDescent="0.2">
      <c r="A31" s="25"/>
      <c r="B31" s="9" t="s">
        <v>201</v>
      </c>
      <c r="C31" s="9" t="s">
        <v>153</v>
      </c>
      <c r="D31" s="9" t="s">
        <v>110</v>
      </c>
      <c r="E31" s="9" t="s">
        <v>202</v>
      </c>
      <c r="F31" s="12"/>
      <c r="G31" s="9" t="s">
        <v>21</v>
      </c>
      <c r="H31" s="10" t="s">
        <v>21</v>
      </c>
      <c r="I31" s="11"/>
      <c r="J31" s="11">
        <v>57000</v>
      </c>
      <c r="K31" s="11"/>
      <c r="L31" s="13"/>
      <c r="M31" s="13"/>
      <c r="N31" s="11">
        <f t="shared" si="0"/>
        <v>57000</v>
      </c>
    </row>
    <row r="32" spans="1:14" ht="16.5" x14ac:dyDescent="0.2">
      <c r="A32" s="25"/>
      <c r="B32" s="9" t="s">
        <v>125</v>
      </c>
      <c r="C32" s="9" t="s">
        <v>157</v>
      </c>
      <c r="D32" s="9" t="s">
        <v>110</v>
      </c>
      <c r="E32" s="9" t="s">
        <v>181</v>
      </c>
      <c r="F32" s="12"/>
      <c r="G32" s="9" t="s">
        <v>21</v>
      </c>
      <c r="H32" s="10" t="s">
        <v>21</v>
      </c>
      <c r="I32" s="11">
        <v>140000</v>
      </c>
      <c r="J32" s="11"/>
      <c r="K32" s="11"/>
      <c r="L32" s="13"/>
      <c r="M32" s="13"/>
      <c r="N32" s="11">
        <f t="shared" si="0"/>
        <v>140000</v>
      </c>
    </row>
    <row r="33" spans="1:14" x14ac:dyDescent="0.2">
      <c r="A33" s="25"/>
      <c r="B33" s="9" t="s">
        <v>126</v>
      </c>
      <c r="C33" s="9" t="s">
        <v>158</v>
      </c>
      <c r="D33" s="9" t="s">
        <v>110</v>
      </c>
      <c r="E33" s="9" t="s">
        <v>182</v>
      </c>
      <c r="F33" s="12"/>
      <c r="G33" s="9" t="s">
        <v>21</v>
      </c>
      <c r="H33" s="10" t="s">
        <v>21</v>
      </c>
      <c r="I33" s="11">
        <v>75000</v>
      </c>
      <c r="J33" s="11"/>
      <c r="K33" s="11"/>
      <c r="L33" s="13"/>
      <c r="M33" s="13"/>
      <c r="N33" s="11">
        <f t="shared" si="0"/>
        <v>75000</v>
      </c>
    </row>
    <row r="34" spans="1:14" ht="16.5" x14ac:dyDescent="0.2">
      <c r="A34" s="25"/>
      <c r="B34" s="9" t="s">
        <v>127</v>
      </c>
      <c r="C34" s="9" t="s">
        <v>159</v>
      </c>
      <c r="D34" s="9" t="s">
        <v>110</v>
      </c>
      <c r="E34" s="9" t="s">
        <v>183</v>
      </c>
      <c r="F34" s="12"/>
      <c r="G34" s="9" t="s">
        <v>21</v>
      </c>
      <c r="H34" s="10" t="s">
        <v>21</v>
      </c>
      <c r="I34" s="11"/>
      <c r="J34" s="11"/>
      <c r="K34" s="11">
        <f>150000+250000</f>
        <v>400000</v>
      </c>
      <c r="L34" s="13"/>
      <c r="M34" s="13"/>
      <c r="N34" s="11">
        <f t="shared" si="0"/>
        <v>400000</v>
      </c>
    </row>
    <row r="35" spans="1:14" x14ac:dyDescent="0.2">
      <c r="A35" s="25"/>
      <c r="B35" s="9" t="s">
        <v>128</v>
      </c>
      <c r="C35" s="9" t="s">
        <v>160</v>
      </c>
      <c r="D35" s="9" t="s">
        <v>110</v>
      </c>
      <c r="E35" s="9" t="s">
        <v>184</v>
      </c>
      <c r="F35" s="12"/>
      <c r="G35" s="9" t="s">
        <v>21</v>
      </c>
      <c r="H35" s="10" t="s">
        <v>21</v>
      </c>
      <c r="I35" s="11">
        <v>30000</v>
      </c>
      <c r="J35" s="11">
        <v>68000</v>
      </c>
      <c r="K35" s="11"/>
      <c r="L35" s="13"/>
      <c r="M35" s="13"/>
      <c r="N35" s="11">
        <f t="shared" si="0"/>
        <v>98000</v>
      </c>
    </row>
    <row r="36" spans="1:14" x14ac:dyDescent="0.2">
      <c r="A36" s="25"/>
      <c r="B36" s="9" t="s">
        <v>129</v>
      </c>
      <c r="C36" s="9" t="s">
        <v>160</v>
      </c>
      <c r="D36" s="9" t="s">
        <v>110</v>
      </c>
      <c r="E36" s="9" t="s">
        <v>185</v>
      </c>
      <c r="F36" s="12"/>
      <c r="G36" s="9" t="s">
        <v>21</v>
      </c>
      <c r="H36" s="10" t="s">
        <v>21</v>
      </c>
      <c r="I36" s="11">
        <v>75000</v>
      </c>
      <c r="J36" s="11"/>
      <c r="K36" s="11"/>
      <c r="L36" s="13"/>
      <c r="M36" s="13"/>
      <c r="N36" s="11">
        <f t="shared" si="0"/>
        <v>75000</v>
      </c>
    </row>
    <row r="37" spans="1:14" ht="16.5" x14ac:dyDescent="0.2">
      <c r="A37" s="25"/>
      <c r="B37" s="9" t="s">
        <v>130</v>
      </c>
      <c r="C37" s="9" t="s">
        <v>161</v>
      </c>
      <c r="D37" s="9" t="s">
        <v>110</v>
      </c>
      <c r="E37" s="9" t="s">
        <v>186</v>
      </c>
      <c r="F37" s="12"/>
      <c r="G37" s="9" t="s">
        <v>21</v>
      </c>
      <c r="H37" s="10" t="s">
        <v>21</v>
      </c>
      <c r="I37" s="11">
        <v>75000</v>
      </c>
      <c r="J37" s="11"/>
      <c r="K37" s="11"/>
      <c r="L37" s="13"/>
      <c r="M37" s="13"/>
      <c r="N37" s="11">
        <f t="shared" si="0"/>
        <v>75000</v>
      </c>
    </row>
    <row r="38" spans="1:14" x14ac:dyDescent="0.2">
      <c r="A38" s="25"/>
      <c r="B38" s="9" t="s">
        <v>131</v>
      </c>
      <c r="C38" s="9" t="s">
        <v>153</v>
      </c>
      <c r="D38" s="9" t="s">
        <v>110</v>
      </c>
      <c r="E38" s="9" t="s">
        <v>187</v>
      </c>
      <c r="F38" s="12"/>
      <c r="G38" s="9" t="s">
        <v>21</v>
      </c>
      <c r="H38" s="10" t="s">
        <v>21</v>
      </c>
      <c r="I38" s="11">
        <v>60000</v>
      </c>
      <c r="J38" s="11"/>
      <c r="K38" s="11"/>
      <c r="L38" s="13"/>
      <c r="M38" s="13"/>
      <c r="N38" s="11">
        <f t="shared" si="0"/>
        <v>60000</v>
      </c>
    </row>
    <row r="39" spans="1:14" ht="16.5" x14ac:dyDescent="0.2">
      <c r="A39" s="25"/>
      <c r="B39" s="9" t="s">
        <v>42</v>
      </c>
      <c r="C39" s="9" t="s">
        <v>35</v>
      </c>
      <c r="D39" s="9" t="s">
        <v>19</v>
      </c>
      <c r="E39" s="9" t="s">
        <v>43</v>
      </c>
      <c r="F39" s="12"/>
      <c r="G39" s="9" t="s">
        <v>21</v>
      </c>
      <c r="H39" s="10" t="s">
        <v>21</v>
      </c>
      <c r="I39" s="11">
        <v>30000</v>
      </c>
      <c r="J39" s="11">
        <v>46000</v>
      </c>
      <c r="K39" s="11">
        <v>8000</v>
      </c>
      <c r="L39" s="13"/>
      <c r="M39" s="13"/>
      <c r="N39" s="11">
        <v>84000</v>
      </c>
    </row>
    <row r="40" spans="1:14" ht="16.5" x14ac:dyDescent="0.2">
      <c r="A40" s="25"/>
      <c r="B40" s="9" t="s">
        <v>44</v>
      </c>
      <c r="C40" s="9" t="s">
        <v>45</v>
      </c>
      <c r="D40" s="9" t="s">
        <v>19</v>
      </c>
      <c r="E40" s="9" t="s">
        <v>46</v>
      </c>
      <c r="F40" s="12"/>
      <c r="G40" s="9" t="s">
        <v>21</v>
      </c>
      <c r="H40" s="10" t="s">
        <v>21</v>
      </c>
      <c r="I40" s="11">
        <v>217900</v>
      </c>
      <c r="J40" s="13"/>
      <c r="K40" s="13"/>
      <c r="L40" s="13"/>
      <c r="M40" s="13"/>
      <c r="N40" s="11">
        <v>217900</v>
      </c>
    </row>
    <row r="41" spans="1:14" x14ac:dyDescent="0.2">
      <c r="A41" s="25"/>
      <c r="B41" s="9" t="s">
        <v>132</v>
      </c>
      <c r="C41" s="9" t="s">
        <v>153</v>
      </c>
      <c r="D41" s="9" t="s">
        <v>110</v>
      </c>
      <c r="E41" s="9" t="s">
        <v>188</v>
      </c>
      <c r="F41" s="12"/>
      <c r="G41" s="9" t="s">
        <v>21</v>
      </c>
      <c r="H41" s="10" t="s">
        <v>21</v>
      </c>
      <c r="I41" s="11">
        <v>140000</v>
      </c>
      <c r="J41" s="11"/>
      <c r="K41" s="11"/>
      <c r="L41" s="13"/>
      <c r="M41" s="13"/>
      <c r="N41" s="11">
        <f>SUM(I41:L41)</f>
        <v>140000</v>
      </c>
    </row>
    <row r="42" spans="1:14" x14ac:dyDescent="0.2">
      <c r="A42" s="25"/>
      <c r="B42" s="9" t="s">
        <v>133</v>
      </c>
      <c r="C42" s="9" t="s">
        <v>162</v>
      </c>
      <c r="D42" s="9" t="s">
        <v>110</v>
      </c>
      <c r="E42" s="9" t="s">
        <v>189</v>
      </c>
      <c r="F42" s="12"/>
      <c r="G42" s="9" t="s">
        <v>21</v>
      </c>
      <c r="H42" s="10" t="s">
        <v>21</v>
      </c>
      <c r="I42" s="11">
        <v>11900</v>
      </c>
      <c r="J42" s="11"/>
      <c r="K42" s="11"/>
      <c r="L42" s="13"/>
      <c r="M42" s="13"/>
      <c r="N42" s="11">
        <f>SUM(I42:L42)</f>
        <v>11900</v>
      </c>
    </row>
    <row r="43" spans="1:14" ht="16.5" x14ac:dyDescent="0.2">
      <c r="A43" s="25"/>
      <c r="B43" s="9" t="s">
        <v>47</v>
      </c>
      <c r="C43" s="9" t="s">
        <v>35</v>
      </c>
      <c r="D43" s="9" t="s">
        <v>19</v>
      </c>
      <c r="E43" s="9" t="s">
        <v>48</v>
      </c>
      <c r="F43" s="12"/>
      <c r="G43" s="9" t="s">
        <v>21</v>
      </c>
      <c r="H43" s="10" t="s">
        <v>21</v>
      </c>
      <c r="I43" s="11">
        <v>48800</v>
      </c>
      <c r="J43" s="13"/>
      <c r="K43" s="13"/>
      <c r="L43" s="13"/>
      <c r="M43" s="13"/>
      <c r="N43" s="11">
        <v>48800</v>
      </c>
    </row>
    <row r="44" spans="1:14" ht="16.5" x14ac:dyDescent="0.2">
      <c r="A44" s="25"/>
      <c r="B44" s="9" t="s">
        <v>134</v>
      </c>
      <c r="C44" s="9" t="s">
        <v>163</v>
      </c>
      <c r="D44" s="9" t="s">
        <v>110</v>
      </c>
      <c r="E44" s="9" t="s">
        <v>190</v>
      </c>
      <c r="F44" s="12"/>
      <c r="G44" s="9" t="s">
        <v>21</v>
      </c>
      <c r="H44" s="10" t="s">
        <v>21</v>
      </c>
      <c r="I44" s="11">
        <v>48800</v>
      </c>
      <c r="J44" s="11"/>
      <c r="K44" s="11"/>
      <c r="L44" s="13"/>
      <c r="M44" s="13"/>
      <c r="N44" s="11">
        <f t="shared" ref="N44:N54" si="1">SUM(I44:L44)</f>
        <v>48800</v>
      </c>
    </row>
    <row r="45" spans="1:14" x14ac:dyDescent="0.2">
      <c r="A45" s="25"/>
      <c r="B45" s="9" t="s">
        <v>135</v>
      </c>
      <c r="C45" s="9" t="s">
        <v>154</v>
      </c>
      <c r="D45" s="9" t="s">
        <v>110</v>
      </c>
      <c r="E45" s="9" t="s">
        <v>175</v>
      </c>
      <c r="F45" s="12"/>
      <c r="G45" s="9" t="s">
        <v>21</v>
      </c>
      <c r="H45" s="10" t="s">
        <v>21</v>
      </c>
      <c r="I45" s="11">
        <v>49980</v>
      </c>
      <c r="J45" s="11">
        <v>50860</v>
      </c>
      <c r="K45" s="11"/>
      <c r="L45" s="13"/>
      <c r="M45" s="13"/>
      <c r="N45" s="11">
        <f t="shared" si="1"/>
        <v>100840</v>
      </c>
    </row>
    <row r="46" spans="1:14" x14ac:dyDescent="0.2">
      <c r="A46" s="25"/>
      <c r="B46" s="9" t="s">
        <v>137</v>
      </c>
      <c r="C46" s="9" t="s">
        <v>164</v>
      </c>
      <c r="D46" s="9" t="s">
        <v>110</v>
      </c>
      <c r="E46" s="9" t="s">
        <v>191</v>
      </c>
      <c r="F46" s="12"/>
      <c r="G46" s="9" t="s">
        <v>21</v>
      </c>
      <c r="H46" s="10" t="s">
        <v>21</v>
      </c>
      <c r="I46" s="11">
        <v>48800</v>
      </c>
      <c r="J46" s="11"/>
      <c r="K46" s="11"/>
      <c r="L46" s="13"/>
      <c r="M46" s="13"/>
      <c r="N46" s="11">
        <f t="shared" si="1"/>
        <v>48800</v>
      </c>
    </row>
    <row r="47" spans="1:14" x14ac:dyDescent="0.2">
      <c r="A47" s="25"/>
      <c r="B47" s="9" t="s">
        <v>136</v>
      </c>
      <c r="C47" s="9" t="s">
        <v>149</v>
      </c>
      <c r="D47" s="9" t="s">
        <v>110</v>
      </c>
      <c r="E47" s="9" t="s">
        <v>168</v>
      </c>
      <c r="F47" s="12"/>
      <c r="G47" s="9" t="s">
        <v>21</v>
      </c>
      <c r="H47" s="10" t="s">
        <v>21</v>
      </c>
      <c r="I47" s="11">
        <v>75000</v>
      </c>
      <c r="J47" s="11"/>
      <c r="K47" s="11"/>
      <c r="L47" s="13"/>
      <c r="M47" s="13"/>
      <c r="N47" s="11">
        <f t="shared" si="1"/>
        <v>75000</v>
      </c>
    </row>
    <row r="48" spans="1:14" x14ac:dyDescent="0.2">
      <c r="A48" s="25"/>
      <c r="B48" s="9" t="s">
        <v>138</v>
      </c>
      <c r="C48" s="9" t="s">
        <v>153</v>
      </c>
      <c r="D48" s="9" t="s">
        <v>110</v>
      </c>
      <c r="E48" s="9" t="s">
        <v>172</v>
      </c>
      <c r="F48" s="12"/>
      <c r="G48" s="9" t="s">
        <v>21</v>
      </c>
      <c r="H48" s="10" t="s">
        <v>21</v>
      </c>
      <c r="I48" s="11">
        <v>49980</v>
      </c>
      <c r="J48" s="11">
        <v>33300</v>
      </c>
      <c r="K48" s="11"/>
      <c r="L48" s="13"/>
      <c r="M48" s="13"/>
      <c r="N48" s="11">
        <f t="shared" si="1"/>
        <v>83280</v>
      </c>
    </row>
    <row r="49" spans="1:14" x14ac:dyDescent="0.2">
      <c r="A49" s="25"/>
      <c r="B49" s="9" t="s">
        <v>139</v>
      </c>
      <c r="C49" s="9" t="s">
        <v>159</v>
      </c>
      <c r="D49" s="9" t="s">
        <v>110</v>
      </c>
      <c r="E49" s="9" t="s">
        <v>192</v>
      </c>
      <c r="F49" s="12"/>
      <c r="G49" s="9" t="s">
        <v>21</v>
      </c>
      <c r="H49" s="10" t="s">
        <v>21</v>
      </c>
      <c r="I49" s="11">
        <v>338350.13999999996</v>
      </c>
      <c r="J49" s="11">
        <v>433900</v>
      </c>
      <c r="K49" s="11"/>
      <c r="L49" s="13"/>
      <c r="M49" s="13"/>
      <c r="N49" s="11">
        <f t="shared" si="1"/>
        <v>772250.1399999999</v>
      </c>
    </row>
    <row r="50" spans="1:14" x14ac:dyDescent="0.2">
      <c r="A50" s="25"/>
      <c r="B50" s="9" t="s">
        <v>140</v>
      </c>
      <c r="C50" s="9" t="s">
        <v>154</v>
      </c>
      <c r="D50" s="9" t="s">
        <v>110</v>
      </c>
      <c r="E50" s="9" t="s">
        <v>193</v>
      </c>
      <c r="F50" s="12"/>
      <c r="G50" s="9" t="s">
        <v>21</v>
      </c>
      <c r="H50" s="10" t="s">
        <v>21</v>
      </c>
      <c r="I50" s="11">
        <v>153700</v>
      </c>
      <c r="J50" s="11"/>
      <c r="K50" s="11"/>
      <c r="L50" s="13"/>
      <c r="M50" s="13"/>
      <c r="N50" s="11">
        <f t="shared" si="1"/>
        <v>153700</v>
      </c>
    </row>
    <row r="51" spans="1:14" ht="24.75" x14ac:dyDescent="0.2">
      <c r="A51" s="25"/>
      <c r="B51" s="9" t="s">
        <v>141</v>
      </c>
      <c r="C51" s="9" t="s">
        <v>165</v>
      </c>
      <c r="D51" s="9" t="s">
        <v>110</v>
      </c>
      <c r="E51" s="9" t="s">
        <v>194</v>
      </c>
      <c r="F51" s="12"/>
      <c r="G51" s="9" t="s">
        <v>21</v>
      </c>
      <c r="H51" s="10" t="s">
        <v>21</v>
      </c>
      <c r="I51" s="11"/>
      <c r="J51" s="11"/>
      <c r="K51" s="11">
        <v>400000</v>
      </c>
      <c r="L51" s="13"/>
      <c r="M51" s="13"/>
      <c r="N51" s="11">
        <f t="shared" si="1"/>
        <v>400000</v>
      </c>
    </row>
    <row r="52" spans="1:14" ht="16.5" x14ac:dyDescent="0.2">
      <c r="A52" s="25"/>
      <c r="B52" s="9" t="s">
        <v>142</v>
      </c>
      <c r="C52" s="9" t="s">
        <v>156</v>
      </c>
      <c r="D52" s="9" t="s">
        <v>110</v>
      </c>
      <c r="E52" s="9" t="s">
        <v>195</v>
      </c>
      <c r="F52" s="12"/>
      <c r="G52" s="9" t="s">
        <v>21</v>
      </c>
      <c r="H52" s="10" t="s">
        <v>21</v>
      </c>
      <c r="I52" s="11">
        <v>40000</v>
      </c>
      <c r="J52" s="11">
        <v>35000</v>
      </c>
      <c r="K52" s="11"/>
      <c r="L52" s="13"/>
      <c r="M52" s="13"/>
      <c r="N52" s="11">
        <f t="shared" si="1"/>
        <v>75000</v>
      </c>
    </row>
    <row r="53" spans="1:14" x14ac:dyDescent="0.2">
      <c r="A53" s="25"/>
      <c r="B53" s="9" t="s">
        <v>143</v>
      </c>
      <c r="C53" s="9" t="s">
        <v>153</v>
      </c>
      <c r="D53" s="9" t="s">
        <v>110</v>
      </c>
      <c r="E53" s="9" t="s">
        <v>196</v>
      </c>
      <c r="F53" s="12"/>
      <c r="G53" s="9" t="s">
        <v>21</v>
      </c>
      <c r="H53" s="10" t="s">
        <v>21</v>
      </c>
      <c r="I53" s="11">
        <v>188000</v>
      </c>
      <c r="J53" s="11"/>
      <c r="K53" s="11"/>
      <c r="L53" s="13"/>
      <c r="M53" s="13"/>
      <c r="N53" s="11">
        <f t="shared" si="1"/>
        <v>188000</v>
      </c>
    </row>
    <row r="54" spans="1:14" ht="16.5" x14ac:dyDescent="0.2">
      <c r="A54" s="25"/>
      <c r="B54" s="9" t="s">
        <v>144</v>
      </c>
      <c r="C54" s="9" t="s">
        <v>166</v>
      </c>
      <c r="D54" s="9" t="s">
        <v>110</v>
      </c>
      <c r="E54" s="9" t="s">
        <v>197</v>
      </c>
      <c r="F54" s="12"/>
      <c r="G54" s="9" t="s">
        <v>21</v>
      </c>
      <c r="H54" s="10" t="s">
        <v>21</v>
      </c>
      <c r="I54" s="11"/>
      <c r="J54" s="11"/>
      <c r="K54" s="11">
        <v>150000</v>
      </c>
      <c r="L54" s="13"/>
      <c r="M54" s="13"/>
      <c r="N54" s="11">
        <f t="shared" si="1"/>
        <v>150000</v>
      </c>
    </row>
    <row r="55" spans="1:14" x14ac:dyDescent="0.2">
      <c r="A55" s="25"/>
      <c r="B55" s="9" t="s">
        <v>49</v>
      </c>
      <c r="C55" s="9" t="s">
        <v>18</v>
      </c>
      <c r="D55" s="9" t="s">
        <v>19</v>
      </c>
      <c r="E55" s="9" t="s">
        <v>20</v>
      </c>
      <c r="F55" s="12"/>
      <c r="G55" s="9" t="s">
        <v>21</v>
      </c>
      <c r="H55" s="10" t="s">
        <v>21</v>
      </c>
      <c r="I55" s="11">
        <v>206490</v>
      </c>
      <c r="J55" s="11">
        <v>5700</v>
      </c>
      <c r="K55" s="13"/>
      <c r="L55" s="13"/>
      <c r="M55" s="13"/>
      <c r="N55" s="11">
        <v>212190</v>
      </c>
    </row>
    <row r="56" spans="1:14" ht="16.5" x14ac:dyDescent="0.2">
      <c r="A56" s="25"/>
      <c r="B56" s="9" t="s">
        <v>50</v>
      </c>
      <c r="C56" s="9" t="s">
        <v>23</v>
      </c>
      <c r="D56" s="9" t="s">
        <v>19</v>
      </c>
      <c r="E56" s="9" t="s">
        <v>51</v>
      </c>
      <c r="F56" s="12"/>
      <c r="G56" s="9" t="s">
        <v>21</v>
      </c>
      <c r="H56" s="10" t="s">
        <v>21</v>
      </c>
      <c r="I56" s="11">
        <v>30000</v>
      </c>
      <c r="J56" s="11">
        <v>46000</v>
      </c>
      <c r="K56" s="13"/>
      <c r="L56" s="13"/>
      <c r="M56" s="13"/>
      <c r="N56" s="11">
        <v>76000</v>
      </c>
    </row>
    <row r="57" spans="1:14" x14ac:dyDescent="0.2">
      <c r="A57" s="25"/>
      <c r="B57" s="9" t="s">
        <v>52</v>
      </c>
      <c r="C57" s="9" t="s">
        <v>53</v>
      </c>
      <c r="D57" s="9" t="s">
        <v>19</v>
      </c>
      <c r="E57" s="9" t="s">
        <v>54</v>
      </c>
      <c r="F57" s="12"/>
      <c r="G57" s="9" t="s">
        <v>21</v>
      </c>
      <c r="H57" s="10" t="s">
        <v>21</v>
      </c>
      <c r="I57" s="11">
        <v>206490</v>
      </c>
      <c r="J57" s="11">
        <v>272900</v>
      </c>
      <c r="K57" s="13"/>
      <c r="L57" s="13"/>
      <c r="M57" s="13"/>
      <c r="N57" s="11">
        <v>479390</v>
      </c>
    </row>
    <row r="58" spans="1:14" ht="16.5" x14ac:dyDescent="0.2">
      <c r="A58" s="25"/>
      <c r="B58" s="9" t="s">
        <v>145</v>
      </c>
      <c r="C58" s="9" t="s">
        <v>153</v>
      </c>
      <c r="D58" s="9" t="s">
        <v>110</v>
      </c>
      <c r="E58" s="9" t="s">
        <v>198</v>
      </c>
      <c r="F58" s="12"/>
      <c r="G58" s="9" t="s">
        <v>21</v>
      </c>
      <c r="H58" s="10" t="s">
        <v>21</v>
      </c>
      <c r="I58" s="11">
        <v>113000</v>
      </c>
      <c r="J58" s="11"/>
      <c r="K58" s="11"/>
      <c r="L58" s="13"/>
      <c r="M58" s="13"/>
      <c r="N58" s="11">
        <f>SUM(I58:L58)</f>
        <v>113000</v>
      </c>
    </row>
    <row r="59" spans="1:14" x14ac:dyDescent="0.2">
      <c r="A59" s="25"/>
      <c r="B59" s="9" t="s">
        <v>146</v>
      </c>
      <c r="C59" s="9" t="s">
        <v>158</v>
      </c>
      <c r="D59" s="9" t="s">
        <v>110</v>
      </c>
      <c r="E59" s="9" t="s">
        <v>182</v>
      </c>
      <c r="F59" s="12"/>
      <c r="G59" s="9" t="s">
        <v>21</v>
      </c>
      <c r="H59" s="10" t="s">
        <v>21</v>
      </c>
      <c r="I59" s="11">
        <v>75000</v>
      </c>
      <c r="J59" s="11"/>
      <c r="K59" s="11"/>
      <c r="L59" s="13"/>
      <c r="M59" s="13"/>
      <c r="N59" s="11">
        <f>SUM(I59:L59)</f>
        <v>75000</v>
      </c>
    </row>
    <row r="60" spans="1:14" x14ac:dyDescent="0.2">
      <c r="A60" s="25"/>
      <c r="B60" s="77" t="s">
        <v>214</v>
      </c>
      <c r="C60" s="77" t="s">
        <v>213</v>
      </c>
      <c r="D60" s="77" t="s">
        <v>110</v>
      </c>
      <c r="E60" s="9" t="s">
        <v>212</v>
      </c>
      <c r="F60" s="12"/>
      <c r="G60" s="9" t="s">
        <v>21</v>
      </c>
      <c r="H60" s="10" t="s">
        <v>21</v>
      </c>
      <c r="I60" s="11"/>
      <c r="J60" s="11"/>
      <c r="K60" s="11">
        <v>150000</v>
      </c>
      <c r="L60" s="13"/>
      <c r="M60" s="13"/>
      <c r="N60" s="11">
        <v>150000</v>
      </c>
    </row>
    <row r="61" spans="1:14" ht="16.5" x14ac:dyDescent="0.2">
      <c r="A61" s="25"/>
      <c r="B61" s="9" t="s">
        <v>55</v>
      </c>
      <c r="C61" s="9" t="s">
        <v>56</v>
      </c>
      <c r="D61" s="9" t="s">
        <v>19</v>
      </c>
      <c r="E61" s="9" t="s">
        <v>57</v>
      </c>
      <c r="F61" s="12"/>
      <c r="G61" s="9" t="s">
        <v>21</v>
      </c>
      <c r="H61" s="10" t="s">
        <v>21</v>
      </c>
      <c r="I61" s="11">
        <v>53000</v>
      </c>
      <c r="J61" s="13"/>
      <c r="K61" s="13"/>
      <c r="L61" s="13"/>
      <c r="M61" s="13"/>
      <c r="N61" s="11">
        <v>53000</v>
      </c>
    </row>
    <row r="62" spans="1:14" x14ac:dyDescent="0.2">
      <c r="A62" s="25"/>
      <c r="B62" s="9" t="s">
        <v>147</v>
      </c>
      <c r="C62" s="9" t="s">
        <v>154</v>
      </c>
      <c r="D62" s="9" t="s">
        <v>110</v>
      </c>
      <c r="E62" s="9" t="s">
        <v>175</v>
      </c>
      <c r="F62" s="12"/>
      <c r="G62" s="9" t="s">
        <v>21</v>
      </c>
      <c r="H62" s="10" t="s">
        <v>21</v>
      </c>
      <c r="I62" s="11"/>
      <c r="J62" s="11"/>
      <c r="K62" s="11">
        <v>8000</v>
      </c>
      <c r="L62" s="13"/>
      <c r="M62" s="13"/>
      <c r="N62" s="11">
        <f>SUM(I62:L62)</f>
        <v>8000</v>
      </c>
    </row>
    <row r="63" spans="1:14" x14ac:dyDescent="0.2">
      <c r="A63" s="25"/>
      <c r="B63" s="9" t="s">
        <v>148</v>
      </c>
      <c r="C63" s="9" t="s">
        <v>167</v>
      </c>
      <c r="D63" s="9" t="s">
        <v>110</v>
      </c>
      <c r="E63" s="9" t="s">
        <v>199</v>
      </c>
      <c r="F63" s="12"/>
      <c r="G63" s="9" t="s">
        <v>21</v>
      </c>
      <c r="H63" s="10" t="s">
        <v>21</v>
      </c>
      <c r="I63" s="11"/>
      <c r="J63" s="11">
        <v>653061.22</v>
      </c>
      <c r="K63" s="11">
        <v>965000</v>
      </c>
      <c r="L63" s="13"/>
      <c r="M63" s="13"/>
      <c r="N63" s="11">
        <f>SUM(I63:L63)</f>
        <v>1618061.22</v>
      </c>
    </row>
    <row r="64" spans="1:14" ht="21" customHeight="1" x14ac:dyDescent="0.2">
      <c r="A64" s="25"/>
      <c r="B64" s="50" t="s">
        <v>58</v>
      </c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2"/>
    </row>
    <row r="65" spans="1:16" ht="27" customHeight="1" x14ac:dyDescent="0.2">
      <c r="A65" s="25"/>
      <c r="B65" s="33" t="s">
        <v>59</v>
      </c>
      <c r="C65" s="34"/>
      <c r="D65" s="34"/>
      <c r="E65" s="34"/>
      <c r="F65" s="35"/>
      <c r="G65" s="4" t="s">
        <v>21</v>
      </c>
      <c r="H65" s="2" t="s">
        <v>21</v>
      </c>
      <c r="I65" s="5">
        <f>3116551.42+40000+93000+30000+53000+130000+40000+23390+87000+121400+23390+53000+130000+53000+75000+23390+45000+130000+150000+40000+144980+45000+87000+206000+200000+30000+216544.0896+338350.14+87000+55000+80000+30000+153000+48800+84200+87000+60000+60000+53000+130000+355731.23</f>
        <v>7008726.8795999996</v>
      </c>
      <c r="J65" s="5">
        <f>4332989.57+3519520</f>
        <v>7852509.5700000003</v>
      </c>
      <c r="K65" s="5">
        <f>5513186.78+300000+300000+200000+50000+165000+150000+200000+173000+100000+150000+150000+300000+150000+150000+554894.2296+200000+600000+200000+150000+3875251+700000</f>
        <v>14331332.0096</v>
      </c>
      <c r="L65" s="1"/>
      <c r="M65" s="36"/>
      <c r="N65" s="5">
        <f>SUM(I65:L65)</f>
        <v>29192568.459200002</v>
      </c>
      <c r="P65" s="19"/>
    </row>
    <row r="66" spans="1:16" ht="27" customHeight="1" x14ac:dyDescent="0.2">
      <c r="A66" s="25"/>
      <c r="B66" s="33" t="s">
        <v>60</v>
      </c>
      <c r="C66" s="34"/>
      <c r="D66" s="34"/>
      <c r="E66" s="34"/>
      <c r="F66" s="35"/>
      <c r="G66" s="4" t="s">
        <v>21</v>
      </c>
      <c r="H66" s="2" t="s">
        <v>21</v>
      </c>
      <c r="I66" s="6">
        <f>28+39</f>
        <v>67</v>
      </c>
      <c r="J66" s="6">
        <v>26</v>
      </c>
      <c r="K66" s="6">
        <f>2+19+5</f>
        <v>26</v>
      </c>
      <c r="L66" s="1"/>
      <c r="M66" s="37"/>
      <c r="N66" s="6">
        <v>119</v>
      </c>
      <c r="P66" s="19"/>
    </row>
    <row r="67" spans="1:16" ht="27" customHeight="1" x14ac:dyDescent="0.2">
      <c r="A67" s="26"/>
      <c r="B67" s="53" t="s">
        <v>61</v>
      </c>
      <c r="C67" s="54"/>
      <c r="D67" s="54"/>
      <c r="E67" s="54"/>
      <c r="F67" s="55"/>
      <c r="G67" s="4" t="s">
        <v>21</v>
      </c>
      <c r="H67" s="2" t="s">
        <v>21</v>
      </c>
      <c r="I67" s="5">
        <f>I66/(I66+COUNTA(I7:I63))*100</f>
        <v>60.360360360360367</v>
      </c>
      <c r="J67" s="5">
        <f>J66/(J66+COUNTA(J7:J63))*100</f>
        <v>55.319148936170215</v>
      </c>
      <c r="K67" s="5">
        <f>K66/(K66+COUNTA(K7:K63))*100</f>
        <v>68.421052631578945</v>
      </c>
      <c r="L67" s="1"/>
      <c r="M67" s="38"/>
      <c r="N67" s="2" t="s">
        <v>21</v>
      </c>
    </row>
    <row r="68" spans="1:16" ht="23.25" customHeight="1" x14ac:dyDescent="0.2">
      <c r="A68" s="36"/>
      <c r="B68" s="56" t="s">
        <v>2</v>
      </c>
      <c r="C68" s="56" t="s">
        <v>3</v>
      </c>
      <c r="D68" s="56" t="s">
        <v>4</v>
      </c>
      <c r="E68" s="58" t="s">
        <v>5</v>
      </c>
      <c r="F68" s="56" t="s">
        <v>6</v>
      </c>
      <c r="G68" s="56" t="s">
        <v>7</v>
      </c>
      <c r="H68" s="44" t="s">
        <v>8</v>
      </c>
      <c r="I68" s="45"/>
      <c r="J68" s="46"/>
      <c r="K68" s="44" t="s">
        <v>9</v>
      </c>
      <c r="L68" s="46"/>
      <c r="M68" s="36"/>
      <c r="N68" s="56" t="s">
        <v>10</v>
      </c>
    </row>
    <row r="69" spans="1:16" ht="56.25" customHeight="1" x14ac:dyDescent="0.2">
      <c r="A69" s="38"/>
      <c r="B69" s="57"/>
      <c r="C69" s="57"/>
      <c r="D69" s="57"/>
      <c r="E69" s="59"/>
      <c r="F69" s="57"/>
      <c r="G69" s="57"/>
      <c r="H69" s="2" t="s">
        <v>11</v>
      </c>
      <c r="I69" s="3" t="s">
        <v>12</v>
      </c>
      <c r="J69" s="2" t="s">
        <v>13</v>
      </c>
      <c r="K69" s="2" t="s">
        <v>14</v>
      </c>
      <c r="L69" s="2" t="s">
        <v>15</v>
      </c>
      <c r="M69" s="38"/>
      <c r="N69" s="57"/>
    </row>
    <row r="70" spans="1:16" ht="27.75" customHeight="1" x14ac:dyDescent="0.2">
      <c r="A70" s="27" t="s">
        <v>106</v>
      </c>
      <c r="B70" s="47" t="s">
        <v>62</v>
      </c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9"/>
    </row>
    <row r="71" spans="1:16" x14ac:dyDescent="0.2">
      <c r="A71" s="28"/>
      <c r="B71" s="3" t="s">
        <v>63</v>
      </c>
      <c r="C71" s="3" t="s">
        <v>64</v>
      </c>
      <c r="D71" s="3" t="s">
        <v>19</v>
      </c>
      <c r="E71" s="3" t="s">
        <v>65</v>
      </c>
      <c r="F71" s="7">
        <v>256775</v>
      </c>
      <c r="G71" s="14"/>
      <c r="H71" s="14"/>
      <c r="I71" s="14"/>
      <c r="J71" s="14"/>
      <c r="K71" s="5">
        <v>785000</v>
      </c>
      <c r="L71" s="14"/>
      <c r="M71" s="16"/>
      <c r="N71" s="5">
        <v>785000</v>
      </c>
    </row>
    <row r="72" spans="1:16" x14ac:dyDescent="0.2">
      <c r="A72" s="28"/>
      <c r="B72" s="3" t="s">
        <v>66</v>
      </c>
      <c r="C72" s="3" t="s">
        <v>67</v>
      </c>
      <c r="D72" s="3" t="s">
        <v>19</v>
      </c>
      <c r="E72" s="3" t="s">
        <v>68</v>
      </c>
      <c r="F72" s="7">
        <v>285249</v>
      </c>
      <c r="G72" s="14"/>
      <c r="H72" s="14"/>
      <c r="I72" s="14"/>
      <c r="J72" s="14"/>
      <c r="K72" s="5">
        <v>500000</v>
      </c>
      <c r="L72" s="14"/>
      <c r="M72" s="16"/>
      <c r="N72" s="5">
        <v>500000</v>
      </c>
    </row>
    <row r="73" spans="1:16" ht="16.5" x14ac:dyDescent="0.2">
      <c r="A73" s="28"/>
      <c r="B73" s="3" t="s">
        <v>70</v>
      </c>
      <c r="C73" s="3" t="s">
        <v>71</v>
      </c>
      <c r="D73" s="3" t="s">
        <v>19</v>
      </c>
      <c r="E73" s="3" t="s">
        <v>72</v>
      </c>
      <c r="F73" s="7">
        <v>304825</v>
      </c>
      <c r="G73" s="14"/>
      <c r="H73" s="14"/>
      <c r="I73" s="14"/>
      <c r="J73" s="14"/>
      <c r="K73" s="5">
        <v>150000</v>
      </c>
      <c r="L73" s="14"/>
      <c r="M73" s="16"/>
      <c r="N73" s="5">
        <v>150000</v>
      </c>
    </row>
    <row r="74" spans="1:16" ht="24.75" x14ac:dyDescent="0.2">
      <c r="A74" s="28"/>
      <c r="B74" s="3" t="s">
        <v>73</v>
      </c>
      <c r="C74" s="3" t="s">
        <v>69</v>
      </c>
      <c r="D74" s="3" t="s">
        <v>19</v>
      </c>
      <c r="E74" s="3" t="s">
        <v>74</v>
      </c>
      <c r="F74" s="7">
        <v>303850</v>
      </c>
      <c r="G74" s="14"/>
      <c r="H74" s="14"/>
      <c r="I74" s="14"/>
      <c r="J74" s="14"/>
      <c r="K74" s="5">
        <v>300000</v>
      </c>
      <c r="L74" s="14"/>
      <c r="M74" s="15"/>
      <c r="N74" s="5">
        <v>300000</v>
      </c>
    </row>
    <row r="75" spans="1:16" ht="16.5" x14ac:dyDescent="0.2">
      <c r="A75" s="28"/>
      <c r="B75" s="3" t="s">
        <v>75</v>
      </c>
      <c r="C75" s="3" t="s">
        <v>76</v>
      </c>
      <c r="D75" s="3" t="s">
        <v>19</v>
      </c>
      <c r="E75" s="3" t="s">
        <v>77</v>
      </c>
      <c r="F75" s="7">
        <v>256463</v>
      </c>
      <c r="G75" s="14"/>
      <c r="H75" s="14"/>
      <c r="I75" s="14"/>
      <c r="J75" s="14"/>
      <c r="K75" s="5">
        <v>150000</v>
      </c>
      <c r="L75" s="14"/>
      <c r="M75" s="16"/>
      <c r="N75" s="5">
        <v>150000</v>
      </c>
    </row>
    <row r="76" spans="1:16" ht="24.75" x14ac:dyDescent="0.2">
      <c r="A76" s="28"/>
      <c r="B76" s="3" t="s">
        <v>78</v>
      </c>
      <c r="C76" s="3" t="s">
        <v>38</v>
      </c>
      <c r="D76" s="3" t="s">
        <v>19</v>
      </c>
      <c r="E76" s="3" t="s">
        <v>79</v>
      </c>
      <c r="F76" s="7">
        <v>285130</v>
      </c>
      <c r="G76" s="14"/>
      <c r="H76" s="14"/>
      <c r="I76" s="14"/>
      <c r="J76" s="14"/>
      <c r="K76" s="5">
        <f>200000+150000</f>
        <v>350000</v>
      </c>
      <c r="L76" s="14"/>
      <c r="M76" s="16"/>
      <c r="N76" s="5">
        <f>150000+200000</f>
        <v>350000</v>
      </c>
    </row>
    <row r="77" spans="1:16" x14ac:dyDescent="0.2">
      <c r="A77" s="28"/>
      <c r="B77" s="74" t="s">
        <v>204</v>
      </c>
      <c r="C77" s="74" t="s">
        <v>159</v>
      </c>
      <c r="D77" s="74" t="s">
        <v>110</v>
      </c>
      <c r="E77" s="74" t="s">
        <v>205</v>
      </c>
      <c r="F77" s="7">
        <v>303738</v>
      </c>
      <c r="G77" s="14"/>
      <c r="H77" s="14"/>
      <c r="I77" s="14"/>
      <c r="J77" s="14"/>
      <c r="K77" s="5">
        <v>150000</v>
      </c>
      <c r="L77" s="14"/>
      <c r="M77" s="16"/>
      <c r="N77" s="5">
        <v>150000</v>
      </c>
    </row>
    <row r="78" spans="1:16" ht="16.5" x14ac:dyDescent="0.2">
      <c r="A78" s="28"/>
      <c r="B78" s="3" t="s">
        <v>80</v>
      </c>
      <c r="C78" s="3" t="s">
        <v>81</v>
      </c>
      <c r="D78" s="3" t="s">
        <v>19</v>
      </c>
      <c r="E78" s="3" t="s">
        <v>82</v>
      </c>
      <c r="F78" s="7">
        <v>262620</v>
      </c>
      <c r="G78" s="14"/>
      <c r="H78" s="14"/>
      <c r="I78" s="14"/>
      <c r="J78" s="14"/>
      <c r="K78" s="5">
        <v>300000</v>
      </c>
      <c r="L78" s="14"/>
      <c r="M78" s="16"/>
      <c r="N78" s="5">
        <v>300000</v>
      </c>
    </row>
    <row r="79" spans="1:16" ht="16.5" x14ac:dyDescent="0.2">
      <c r="A79" s="28"/>
      <c r="B79" s="3" t="s">
        <v>83</v>
      </c>
      <c r="C79" s="3" t="s">
        <v>76</v>
      </c>
      <c r="D79" s="3" t="s">
        <v>19</v>
      </c>
      <c r="E79" s="3" t="s">
        <v>84</v>
      </c>
      <c r="F79" s="7">
        <v>280067</v>
      </c>
      <c r="G79" s="14"/>
      <c r="H79" s="14"/>
      <c r="I79" s="14"/>
      <c r="J79" s="14"/>
      <c r="K79" s="5">
        <v>250000</v>
      </c>
      <c r="L79" s="14"/>
      <c r="M79" s="17"/>
      <c r="N79" s="5">
        <v>250000</v>
      </c>
    </row>
    <row r="80" spans="1:16" x14ac:dyDescent="0.2">
      <c r="A80" s="28"/>
      <c r="B80" s="3" t="s">
        <v>85</v>
      </c>
      <c r="C80" s="3" t="s">
        <v>71</v>
      </c>
      <c r="D80" s="3" t="s">
        <v>19</v>
      </c>
      <c r="E80" s="3" t="s">
        <v>86</v>
      </c>
      <c r="F80" s="7">
        <v>312271</v>
      </c>
      <c r="G80" s="14"/>
      <c r="H80" s="14"/>
      <c r="I80" s="14"/>
      <c r="J80" s="14"/>
      <c r="K80" s="5">
        <f>350000+180000</f>
        <v>530000</v>
      </c>
      <c r="L80" s="14"/>
      <c r="M80" s="15"/>
      <c r="N80" s="5">
        <f>350000+180000</f>
        <v>530000</v>
      </c>
    </row>
    <row r="81" spans="1:14" ht="16.5" customHeight="1" x14ac:dyDescent="0.2">
      <c r="A81" s="28"/>
      <c r="B81" s="3" t="s">
        <v>108</v>
      </c>
      <c r="C81" s="3" t="s">
        <v>159</v>
      </c>
      <c r="D81" s="3" t="s">
        <v>110</v>
      </c>
      <c r="E81" s="3" t="s">
        <v>109</v>
      </c>
      <c r="F81" s="7">
        <v>312171</v>
      </c>
      <c r="G81" s="14"/>
      <c r="H81" s="14"/>
      <c r="I81" s="14"/>
      <c r="J81" s="14"/>
      <c r="K81" s="5">
        <f>150000+300000</f>
        <v>450000</v>
      </c>
      <c r="L81" s="14"/>
      <c r="M81" s="75"/>
      <c r="N81" s="5">
        <f>150000+300000</f>
        <v>450000</v>
      </c>
    </row>
    <row r="82" spans="1:14" x14ac:dyDescent="0.2">
      <c r="A82" s="28"/>
      <c r="B82" s="3" t="s">
        <v>87</v>
      </c>
      <c r="C82" s="3" t="s">
        <v>38</v>
      </c>
      <c r="D82" s="3" t="s">
        <v>19</v>
      </c>
      <c r="E82" s="3" t="s">
        <v>88</v>
      </c>
      <c r="F82" s="7">
        <v>277408</v>
      </c>
      <c r="G82" s="14"/>
      <c r="H82" s="14"/>
      <c r="I82" s="14"/>
      <c r="J82" s="14"/>
      <c r="K82" s="5">
        <f>150000+750000</f>
        <v>900000</v>
      </c>
      <c r="L82" s="14"/>
      <c r="M82" s="16"/>
      <c r="N82" s="5">
        <f>750000+150000</f>
        <v>900000</v>
      </c>
    </row>
    <row r="83" spans="1:14" x14ac:dyDescent="0.2">
      <c r="A83" s="28"/>
      <c r="B83" s="3" t="s">
        <v>89</v>
      </c>
      <c r="C83" s="3" t="s">
        <v>23</v>
      </c>
      <c r="D83" s="3" t="s">
        <v>19</v>
      </c>
      <c r="E83" s="3" t="s">
        <v>90</v>
      </c>
      <c r="F83" s="7">
        <v>287548</v>
      </c>
      <c r="G83" s="14"/>
      <c r="H83" s="14"/>
      <c r="I83" s="14"/>
      <c r="J83" s="14"/>
      <c r="K83" s="5">
        <v>100000</v>
      </c>
      <c r="L83" s="14"/>
      <c r="M83" s="16"/>
      <c r="N83" s="5">
        <v>100000</v>
      </c>
    </row>
    <row r="84" spans="1:14" ht="16.5" x14ac:dyDescent="0.2">
      <c r="A84" s="28"/>
      <c r="B84" s="3" t="s">
        <v>91</v>
      </c>
      <c r="C84" s="3" t="s">
        <v>35</v>
      </c>
      <c r="D84" s="3" t="s">
        <v>19</v>
      </c>
      <c r="E84" s="8" t="s">
        <v>92</v>
      </c>
      <c r="F84" s="7">
        <v>253066</v>
      </c>
      <c r="G84" s="14"/>
      <c r="H84" s="14"/>
      <c r="I84" s="14"/>
      <c r="J84" s="14"/>
      <c r="K84" s="5">
        <v>650000</v>
      </c>
      <c r="L84" s="14"/>
      <c r="M84" s="16"/>
      <c r="N84" s="5">
        <v>650000</v>
      </c>
    </row>
    <row r="85" spans="1:14" ht="24.75" x14ac:dyDescent="0.2">
      <c r="A85" s="28"/>
      <c r="B85" s="3" t="s">
        <v>93</v>
      </c>
      <c r="C85" s="3" t="s">
        <v>64</v>
      </c>
      <c r="D85" s="3" t="s">
        <v>19</v>
      </c>
      <c r="E85" s="3" t="s">
        <v>65</v>
      </c>
      <c r="F85" s="7">
        <v>256776</v>
      </c>
      <c r="G85" s="14"/>
      <c r="H85" s="14"/>
      <c r="I85" s="14"/>
      <c r="J85" s="14"/>
      <c r="K85" s="5">
        <v>140000</v>
      </c>
      <c r="L85" s="14"/>
      <c r="M85" s="16"/>
      <c r="N85" s="5">
        <v>140000</v>
      </c>
    </row>
    <row r="86" spans="1:14" x14ac:dyDescent="0.2">
      <c r="A86" s="28"/>
      <c r="B86" s="3" t="s">
        <v>94</v>
      </c>
      <c r="C86" s="3" t="s">
        <v>35</v>
      </c>
      <c r="D86" s="3" t="s">
        <v>19</v>
      </c>
      <c r="E86" s="3" t="s">
        <v>95</v>
      </c>
      <c r="F86" s="7">
        <v>287118</v>
      </c>
      <c r="G86" s="14"/>
      <c r="H86" s="14"/>
      <c r="I86" s="14"/>
      <c r="J86" s="14"/>
      <c r="K86" s="5">
        <v>150000</v>
      </c>
      <c r="L86" s="14"/>
      <c r="M86" s="16"/>
      <c r="N86" s="5">
        <v>150000</v>
      </c>
    </row>
    <row r="87" spans="1:14" ht="12.75" customHeight="1" x14ac:dyDescent="0.2">
      <c r="A87" s="28"/>
      <c r="B87" s="3" t="s">
        <v>206</v>
      </c>
      <c r="C87" s="74" t="s">
        <v>208</v>
      </c>
      <c r="D87" s="74" t="s">
        <v>110</v>
      </c>
      <c r="E87" s="3" t="s">
        <v>207</v>
      </c>
      <c r="F87" s="7" t="s">
        <v>209</v>
      </c>
      <c r="G87" s="14"/>
      <c r="H87" s="14"/>
      <c r="I87" s="14"/>
      <c r="J87" s="14"/>
      <c r="K87" s="5">
        <v>200000</v>
      </c>
      <c r="L87" s="14"/>
      <c r="M87" s="76"/>
      <c r="N87" s="5">
        <v>200000</v>
      </c>
    </row>
    <row r="88" spans="1:14" ht="24.75" x14ac:dyDescent="0.2">
      <c r="A88" s="28"/>
      <c r="B88" s="8" t="s">
        <v>96</v>
      </c>
      <c r="C88" s="3" t="s">
        <v>38</v>
      </c>
      <c r="D88" s="3" t="s">
        <v>19</v>
      </c>
      <c r="E88" s="3" t="s">
        <v>97</v>
      </c>
      <c r="F88" s="7">
        <v>272001</v>
      </c>
      <c r="G88" s="14"/>
      <c r="H88" s="14"/>
      <c r="I88" s="14"/>
      <c r="J88" s="14"/>
      <c r="K88" s="5">
        <v>1850000</v>
      </c>
      <c r="L88" s="14"/>
      <c r="M88" s="17"/>
      <c r="N88" s="5">
        <v>1850000</v>
      </c>
    </row>
    <row r="89" spans="1:14" ht="24.75" x14ac:dyDescent="0.2">
      <c r="A89" s="28"/>
      <c r="B89" s="3" t="s">
        <v>98</v>
      </c>
      <c r="C89" s="3" t="s">
        <v>38</v>
      </c>
      <c r="D89" s="3" t="s">
        <v>19</v>
      </c>
      <c r="E89" s="3" t="s">
        <v>99</v>
      </c>
      <c r="F89" s="7">
        <v>278454</v>
      </c>
      <c r="G89" s="5">
        <v>592885.38</v>
      </c>
      <c r="H89" s="14"/>
      <c r="I89" s="14"/>
      <c r="J89" s="14"/>
      <c r="K89" s="14"/>
      <c r="L89" s="14"/>
      <c r="M89" s="16"/>
      <c r="N89" s="5">
        <v>592885.38</v>
      </c>
    </row>
    <row r="90" spans="1:14" x14ac:dyDescent="0.2">
      <c r="A90" s="28"/>
      <c r="B90" s="3" t="s">
        <v>100</v>
      </c>
      <c r="C90" s="3" t="s">
        <v>26</v>
      </c>
      <c r="D90" s="3" t="s">
        <v>19</v>
      </c>
      <c r="E90" s="3" t="s">
        <v>101</v>
      </c>
      <c r="F90" s="7">
        <v>287575</v>
      </c>
      <c r="G90" s="14"/>
      <c r="H90" s="14"/>
      <c r="I90" s="14"/>
      <c r="J90" s="14"/>
      <c r="K90" s="5">
        <v>150000</v>
      </c>
      <c r="L90" s="14"/>
      <c r="M90" s="16"/>
      <c r="N90" s="5">
        <v>150000</v>
      </c>
    </row>
    <row r="91" spans="1:14" ht="19.5" customHeight="1" x14ac:dyDescent="0.2">
      <c r="A91" s="28"/>
      <c r="B91" s="30" t="s">
        <v>58</v>
      </c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2"/>
    </row>
    <row r="92" spans="1:14" ht="27" customHeight="1" x14ac:dyDescent="0.2">
      <c r="A92" s="28"/>
      <c r="B92" s="33" t="s">
        <v>59</v>
      </c>
      <c r="C92" s="34"/>
      <c r="D92" s="34"/>
      <c r="E92" s="34"/>
      <c r="F92" s="35"/>
      <c r="G92" s="1"/>
      <c r="H92" s="1"/>
      <c r="I92" s="1"/>
      <c r="J92" s="1"/>
      <c r="K92" s="5">
        <f>200000+150000+200000+150000+150000+150000+150000+150000+200000+150000+200000+6155000+6680000</f>
        <v>14685000</v>
      </c>
      <c r="L92" s="1"/>
      <c r="M92" s="36"/>
      <c r="N92" s="5">
        <f>SUM(G92:L92)</f>
        <v>14685000</v>
      </c>
    </row>
    <row r="93" spans="1:14" ht="27" customHeight="1" x14ac:dyDescent="0.2">
      <c r="A93" s="28"/>
      <c r="B93" s="33" t="s">
        <v>60</v>
      </c>
      <c r="C93" s="34"/>
      <c r="D93" s="34"/>
      <c r="E93" s="34"/>
      <c r="F93" s="35"/>
      <c r="G93" s="1"/>
      <c r="H93" s="1"/>
      <c r="I93" s="1"/>
      <c r="J93" s="1"/>
      <c r="K93" s="6">
        <f>6+25+34</f>
        <v>65</v>
      </c>
      <c r="L93" s="1"/>
      <c r="M93" s="37"/>
      <c r="N93" s="6">
        <v>65</v>
      </c>
    </row>
    <row r="94" spans="1:14" ht="27" customHeight="1" x14ac:dyDescent="0.2">
      <c r="A94" s="29"/>
      <c r="B94" s="33" t="s">
        <v>61</v>
      </c>
      <c r="C94" s="34"/>
      <c r="D94" s="34"/>
      <c r="E94" s="34"/>
      <c r="F94" s="35"/>
      <c r="G94" s="1"/>
      <c r="H94" s="1"/>
      <c r="I94" s="1"/>
      <c r="J94" s="1"/>
      <c r="K94" s="5">
        <f>K93/(K93+COUNTA(K71:K90))*100</f>
        <v>77.38095238095238</v>
      </c>
      <c r="L94" s="1"/>
      <c r="M94" s="38"/>
      <c r="N94" s="2" t="s">
        <v>21</v>
      </c>
    </row>
    <row r="95" spans="1:14" ht="60" customHeight="1" x14ac:dyDescent="0.2">
      <c r="A95" s="39" t="s">
        <v>107</v>
      </c>
      <c r="B95" s="41" t="s">
        <v>102</v>
      </c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3"/>
    </row>
    <row r="96" spans="1:14" ht="35.1" customHeight="1" x14ac:dyDescent="0.2">
      <c r="A96" s="40"/>
      <c r="B96" s="44" t="s">
        <v>103</v>
      </c>
      <c r="C96" s="45"/>
      <c r="D96" s="45"/>
      <c r="E96" s="45"/>
      <c r="F96" s="45"/>
      <c r="G96" s="45"/>
      <c r="H96" s="45"/>
      <c r="I96" s="45"/>
      <c r="J96" s="45"/>
      <c r="K96" s="45"/>
      <c r="L96" s="46"/>
      <c r="M96" s="20">
        <f>20786567.62+10439.38+4677.16+396000+115840.52+115840.52+115840.52+105794.01+51638.85+215214.37+51638.85+78526.22+51638.85+4677.16</f>
        <v>22104334.030000005</v>
      </c>
      <c r="N96" s="20">
        <f>SUM(N71:N90)+N65+SUM(N7:N63)+N92</f>
        <v>66770117.302200004</v>
      </c>
    </row>
    <row r="97" spans="1:14" ht="16.7" customHeight="1" x14ac:dyDescent="0.2">
      <c r="A97" s="21" t="s">
        <v>104</v>
      </c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3"/>
      <c r="N97" s="8"/>
    </row>
    <row r="99" spans="1:14" x14ac:dyDescent="0.2">
      <c r="N99" s="18"/>
    </row>
  </sheetData>
  <sortState xmlns:xlrd2="http://schemas.microsoft.com/office/spreadsheetml/2017/richdata2" ref="B7:N63">
    <sortCondition ref="B7:B63"/>
  </sortState>
  <mergeCells count="43">
    <mergeCell ref="B5:N5"/>
    <mergeCell ref="B6:N6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J3"/>
    <mergeCell ref="K3:L3"/>
    <mergeCell ref="M3:M4"/>
    <mergeCell ref="N3:N4"/>
    <mergeCell ref="G68:G69"/>
    <mergeCell ref="H68:J68"/>
    <mergeCell ref="K68:L68"/>
    <mergeCell ref="M68:M69"/>
    <mergeCell ref="N68:N69"/>
    <mergeCell ref="B67:F67"/>
    <mergeCell ref="A68:A69"/>
    <mergeCell ref="B68:B69"/>
    <mergeCell ref="C68:C69"/>
    <mergeCell ref="D68:D69"/>
    <mergeCell ref="E68:E69"/>
    <mergeCell ref="F68:F69"/>
    <mergeCell ref="A97:M97"/>
    <mergeCell ref="A5:A67"/>
    <mergeCell ref="A70:A94"/>
    <mergeCell ref="B91:N91"/>
    <mergeCell ref="B92:F92"/>
    <mergeCell ref="M92:M94"/>
    <mergeCell ref="B93:F93"/>
    <mergeCell ref="B94:F94"/>
    <mergeCell ref="A95:A96"/>
    <mergeCell ref="B95:N95"/>
    <mergeCell ref="B96:L96"/>
    <mergeCell ref="B70:N70"/>
    <mergeCell ref="B64:N64"/>
    <mergeCell ref="B65:F65"/>
    <mergeCell ref="M65:M67"/>
    <mergeCell ref="B66:F66"/>
  </mergeCells>
  <dataValidations count="2">
    <dataValidation allowBlank="1" showInputMessage="1" showErrorMessage="1" prompt="CCV ID mandatory for ToV with a US recipient" sqref="F87" xr:uid="{449F2586-1A38-48EC-A7E5-531DBB2E2183}"/>
    <dataValidation allowBlank="1" showInputMessage="1" showErrorMessage="1" prompt="Type the Recipient address_x000a_HCP = Principal practice address_x000a_HCO = Where registered" sqref="E12" xr:uid="{ED48F52D-8914-4D5F-8FF3-2740BCEE7F35}"/>
  </dataValidations>
  <pageMargins left="0.7" right="0.7" top="0.75" bottom="0.75" header="0.3" footer="0.3"/>
  <pageSetup paperSize="9"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SProjectID xmlns="fbbcf6ee-9fbd-400c-b917-9fe3efcb3dea">PR-754452</DSProjectID>
    <RegionTerritory xmlns="fbbcf6ee-9fbd-400c-b917-9fe3efcb3dea">France</RegionTerritory>
    <OfferingSegment xmlns="fbbcf6ee-9fbd-400c-b917-9fe3efcb3dea">COMMERCIAL SOLUTIONS</OfferingSegment>
    <PFSOpportunityNumber xmlns="fbbcf6ee-9fbd-400c-b917-9fe3efcb3dea">2939090</PFSOpportunityNumber>
    <Region xmlns="fbbcf6ee-9fbd-400c-b917-9fe3efcb3dea">EMEA</Region>
    <OfferingType xmlns="fbbcf6ee-9fbd-400c-b917-9fe3efcb3dea">Commercial Tech</OfferingType>
    <ProjectName1 xmlns="fbbcf6ee-9fbd-400c-b917-9fe3efcb3dea">2939090-FR-AgSpend360 Meeting Work Orders</ProjectName1>
    <ActiveResourceTeam xmlns="fbbcf6ee-9fbd-400c-b917-9fe3efcb3dea">
      <UserInfo>
        <DisplayName>Benhamou, Thierry</DisplayName>
        <AccountId>4929</AccountId>
        <AccountType/>
      </UserInfo>
      <UserInfo>
        <DisplayName>Roisneau, Fabien</DisplayName>
        <AccountId>541</AccountId>
        <AccountType/>
      </UserInfo>
    </ActiveResourceTeam>
    <ProjectStartDate xmlns="fbbcf6ee-9fbd-400c-b917-9fe3efcb3dea">2023-01-31T23:00:00+00:00</ProjectStartDate>
    <GlobalProduct xmlns="fbbcf6ee-9fbd-400c-b917-9fe3efcb3dea">AGS360 Meeting</GlobalProduct>
    <ClientName xmlns="fbbcf6ee-9fbd-400c-b917-9fe3efcb3dea">IPSEN  [FR]</ClientName>
    <COEName xmlns="fbbcf6ee-9fbd-400c-b917-9fe3efcb3dea">Commercial Tech Excl Services</COEName>
    <Group1 xmlns="fbbcf6ee-9fbd-400c-b917-9fe3efcb3dea">TSD:Global:Implementation:Compliance:Transparency</Group1>
    <TherapyAreaPSA xmlns="fbbcf6ee-9fbd-400c-b917-9fe3efcb3dea">None [0]</TherapyAreaPSA>
    <ProjectLink xmlns="fbbcf6ee-9fbd-400c-b917-9fe3efcb3dea">
      <Url>https://quintiles.sharepoint.com/sites/pfs_02/TS2023/Forms/PFS_TS_DS_CT/docsethomepage.aspx?ID=1919&amp;RootFolder=/sites/PFS_02/TS2023/2939090_FR_AgSpend360_Meeting_Work_Orders</Url>
      <Description>PFS Link</Description>
    </ProjectLink>
    <lcf76f155ced4ddcb4097134ff3c332f xmlns="f0b40c88-278b-4c45-a2b5-9f901ea42d67">
      <Terms xmlns="http://schemas.microsoft.com/office/infopath/2007/PartnerControls"/>
    </lcf76f155ced4ddcb4097134ff3c332f>
    <ActiveResources xmlns="fbbcf6ee-9fbd-400c-b917-9fe3efcb3de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547F39A13BB44E8889C19C5DBED627" ma:contentTypeVersion="13" ma:contentTypeDescription="Create a new document." ma:contentTypeScope="" ma:versionID="21effaf8bd62a97ad6c428049cc4f79e">
  <xsd:schema xmlns:xsd="http://www.w3.org/2001/XMLSchema" xmlns:xs="http://www.w3.org/2001/XMLSchema" xmlns:p="http://schemas.microsoft.com/office/2006/metadata/properties" xmlns:ns2="fbbcf6ee-9fbd-400c-b917-9fe3efcb3dea" xmlns:ns3="f0b40c88-278b-4c45-a2b5-9f901ea42d67" xmlns:ns4="eb4990f1-af7e-4399-9b31-04e703f16364" targetNamespace="http://schemas.microsoft.com/office/2006/metadata/properties" ma:root="true" ma:fieldsID="18378d70770efecf79b1c1a786d02eba" ns2:_="" ns3:_="" ns4:_="">
    <xsd:import namespace="fbbcf6ee-9fbd-400c-b917-9fe3efcb3dea"/>
    <xsd:import namespace="f0b40c88-278b-4c45-a2b5-9f901ea42d67"/>
    <xsd:import namespace="eb4990f1-af7e-4399-9b31-04e703f16364"/>
    <xsd:element name="properties">
      <xsd:complexType>
        <xsd:sequence>
          <xsd:element name="documentManagement">
            <xsd:complexType>
              <xsd:all>
                <xsd:element ref="ns2:OfferingSegment" minOccurs="0"/>
                <xsd:element ref="ns2:OfferingType" minOccurs="0"/>
                <xsd:element ref="ns2:PFSOpportunityNumber" minOccurs="0"/>
                <xsd:element ref="ns2:ProjectName1" minOccurs="0"/>
                <xsd:element ref="ns2:DSProjectID" minOccurs="0"/>
                <xsd:element ref="ns2:COEName" minOccurs="0"/>
                <xsd:element ref="ns2:TherapyAreaPSA" minOccurs="0"/>
                <xsd:element ref="ns2:ProjectLink" minOccurs="0"/>
                <xsd:element ref="ns2:Region" minOccurs="0"/>
                <xsd:element ref="ns2:ProjectStartDate" minOccurs="0"/>
                <xsd:element ref="ns2:RegionTerritory" minOccurs="0"/>
                <xsd:element ref="ns2:GlobalProduct" minOccurs="0"/>
                <xsd:element ref="ns2:ActiveResourceTeam" minOccurs="0"/>
                <xsd:element ref="ns2:Group1" minOccurs="0"/>
                <xsd:element ref="ns2:ActiveResources" minOccurs="0"/>
                <xsd:element ref="ns2:ClientName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bcf6ee-9fbd-400c-b917-9fe3efcb3dea" elementFormDefault="qualified">
    <xsd:import namespace="http://schemas.microsoft.com/office/2006/documentManagement/types"/>
    <xsd:import namespace="http://schemas.microsoft.com/office/infopath/2007/PartnerControls"/>
    <xsd:element name="OfferingSegment" ma:index="8" nillable="true" ma:displayName="Offering Segment" ma:internalName="OfferingSegment">
      <xsd:simpleType>
        <xsd:restriction base="dms:Text">
          <xsd:maxLength value="255"/>
        </xsd:restriction>
      </xsd:simpleType>
    </xsd:element>
    <xsd:element name="OfferingType" ma:index="9" nillable="true" ma:displayName="Offering Type" ma:internalName="OfferingType">
      <xsd:simpleType>
        <xsd:restriction base="dms:Text">
          <xsd:maxLength value="255"/>
        </xsd:restriction>
      </xsd:simpleType>
    </xsd:element>
    <xsd:element name="PFSOpportunityNumber" ma:index="10" nillable="true" ma:displayName="Opportunity Number" ma:internalName="PFSOpportunityNumber">
      <xsd:simpleType>
        <xsd:restriction base="dms:Text">
          <xsd:maxLength value="255"/>
        </xsd:restriction>
      </xsd:simpleType>
    </xsd:element>
    <xsd:element name="ProjectName1" ma:index="11" nillable="true" ma:displayName="Project Name" ma:internalName="ProjectName1">
      <xsd:simpleType>
        <xsd:restriction base="dms:Text">
          <xsd:maxLength value="255"/>
        </xsd:restriction>
      </xsd:simpleType>
    </xsd:element>
    <xsd:element name="DSProjectID" ma:index="12" nillable="true" ma:displayName="DSProjectID" ma:internalName="DSProjectID">
      <xsd:simpleType>
        <xsd:restriction base="dms:Text">
          <xsd:maxLength value="255"/>
        </xsd:restriction>
      </xsd:simpleType>
    </xsd:element>
    <xsd:element name="COEName" ma:index="13" nillable="true" ma:displayName="COE Name" ma:internalName="COEName">
      <xsd:simpleType>
        <xsd:restriction base="dms:Text">
          <xsd:maxLength value="255"/>
        </xsd:restriction>
      </xsd:simpleType>
    </xsd:element>
    <xsd:element name="TherapyAreaPSA" ma:index="14" nillable="true" ma:displayName="TherapyArea PSA" ma:internalName="TherapyAreaPSA">
      <xsd:simpleType>
        <xsd:restriction base="dms:Text">
          <xsd:maxLength value="255"/>
        </xsd:restriction>
      </xsd:simpleType>
    </xsd:element>
    <xsd:element name="ProjectLink" ma:index="15" nillable="true" ma:displayName="Project Link" ma:format="Hyperlink" ma:internalName="Project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Region" ma:index="16" nillable="true" ma:displayName="Region" ma:internalName="Region">
      <xsd:simpleType>
        <xsd:restriction base="dms:Text">
          <xsd:maxLength value="255"/>
        </xsd:restriction>
      </xsd:simpleType>
    </xsd:element>
    <xsd:element name="ProjectStartDate" ma:index="17" nillable="true" ma:displayName="Project StartDate" ma:format="DateOnly" ma:internalName="ProjectStartDate">
      <xsd:simpleType>
        <xsd:restriction base="dms:DateTime"/>
      </xsd:simpleType>
    </xsd:element>
    <xsd:element name="RegionTerritory" ma:index="18" nillable="true" ma:displayName="Delivery Country" ma:internalName="RegionTerritory">
      <xsd:simpleType>
        <xsd:restriction base="dms:Text">
          <xsd:maxLength value="255"/>
        </xsd:restriction>
      </xsd:simpleType>
    </xsd:element>
    <xsd:element name="GlobalProduct" ma:index="19" nillable="true" ma:displayName="Global Product" ma:internalName="GlobalProduct">
      <xsd:simpleType>
        <xsd:restriction base="dms:Text">
          <xsd:maxLength value="255"/>
        </xsd:restriction>
      </xsd:simpleType>
    </xsd:element>
    <xsd:element name="ActiveResourceTeam" ma:index="20" nillable="true" ma:displayName="Active Resource Team" ma:list="UserInfo" ma:SearchPeopleOnly="false" ma:SharePointGroup="0" ma:internalName="ActiveResource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Group1" ma:index="21" nillable="true" ma:displayName="Group" ma:internalName="Group1">
      <xsd:simpleType>
        <xsd:restriction base="dms:Text">
          <xsd:maxLength value="255"/>
        </xsd:restriction>
      </xsd:simpleType>
    </xsd:element>
    <xsd:element name="ActiveResources" ma:index="22" nillable="true" ma:displayName="ActiveResources" ma:default="" ma:internalName="ActiveResources">
      <xsd:simpleType>
        <xsd:restriction base="dms:Note">
          <xsd:maxLength value="255"/>
        </xsd:restriction>
      </xsd:simpleType>
    </xsd:element>
    <xsd:element name="ClientName" ma:index="23" nillable="true" ma:displayName="Client Name" ma:internalName="Client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b40c88-278b-4c45-a2b5-9f901ea42d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b68784c8-5187-4d12-af89-ac967a8112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3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ocTags" ma:index="35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990f1-af7e-4399-9b31-04e703f16364" elementFormDefault="qualified">
    <xsd:import namespace="http://schemas.microsoft.com/office/2006/documentManagement/types"/>
    <xsd:import namespace="http://schemas.microsoft.com/office/infopath/2007/PartnerControls"/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E00F95-579B-4160-952B-93F431E2DE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CD23D7-F4B1-4E4F-A8E9-171B14FCBAEA}">
  <ds:schemaRefs>
    <ds:schemaRef ds:uri="http://schemas.microsoft.com/office/2006/metadata/properties"/>
    <ds:schemaRef ds:uri="http://schemas.microsoft.com/office/infopath/2007/PartnerControls"/>
    <ds:schemaRef ds:uri="fbbcf6ee-9fbd-400c-b917-9fe3efcb3dea"/>
    <ds:schemaRef ds:uri="f0b40c88-278b-4c45-a2b5-9f901ea42d67"/>
  </ds:schemaRefs>
</ds:datastoreItem>
</file>

<file path=customXml/itemProps3.xml><?xml version="1.0" encoding="utf-8"?>
<ds:datastoreItem xmlns:ds="http://schemas.openxmlformats.org/officeDocument/2006/customXml" ds:itemID="{74248FE3-0D86-4521-963F-74A3905450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bcf6ee-9fbd-400c-b917-9fe3efcb3dea"/>
    <ds:schemaRef ds:uri="f0b40c88-278b-4c45-a2b5-9f901ea42d67"/>
    <ds:schemaRef ds:uri="eb4990f1-af7e-4399-9b31-04e703f163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989ece0-f90e-40bf-9c79-1a7beccdb861}" enabled="0" method="" siteId="{5989ece0-f90e-40bf-9c79-1a7beccdb86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Thessalia PETROU</dc:creator>
  <cp:lastModifiedBy>Thessalia PETROU</cp:lastModifiedBy>
  <dcterms:created xsi:type="dcterms:W3CDTF">2023-05-15T08:34:04Z</dcterms:created>
  <dcterms:modified xsi:type="dcterms:W3CDTF">2023-06-08T10:53:50Z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0x010100DB547F39A13BB44E8889C19C5DBED627</vt:lpwstr>
  </property>
  <property fmtid="{D5CDD505-2E9C-101B-9397-08002B2CF9AE}" pid="3" name="MediaServiceImageTags">
    <vt:lpwstr/>
  </property>
  <property fmtid="{D5CDD505-2E9C-101B-9397-08002B2CF9AE}" pid="4" name="TaxCatchAll">
    <vt:lpwstr/>
  </property>
</Properties>
</file>